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 xmlns:mc="http://schemas.openxmlformats.org/markup-compatibility/2006">
    <mc:Choice Requires="x15">
      <x15ac:absPath xmlns:x15ac="http://schemas.microsoft.com/office/spreadsheetml/2010/11/ac" url="C:\Users\xale9\Desktop\Brain Tech\Distinta base\"/>
    </mc:Choice>
  </mc:AlternateContent>
  <xr:revisionPtr revIDLastSave="0" documentId="13_ncr:1_{E877882E-31B4-47CF-982A-D6E9B719EA84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HV Battery Connectors" sheetId="1" r:id="rId1"/>
    <sheet name="Motor Connectors" sheetId="3" r:id="rId2"/>
    <sheet name="Other Connectors" sheetId="2" r:id="rId3"/>
    <sheet name="Associated Part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3" i="2" l="1"/>
  <c r="T23" i="2"/>
  <c r="S23" i="2"/>
  <c r="T26" i="2"/>
  <c r="S26" i="2"/>
  <c r="T22" i="2"/>
  <c r="S22" i="2"/>
  <c r="J83" i="4"/>
  <c r="I83" i="4"/>
  <c r="J76" i="4"/>
  <c r="J67" i="4"/>
  <c r="J75" i="4" s="1"/>
  <c r="I75" i="4"/>
  <c r="S17" i="2" s="1"/>
  <c r="S18" i="2" s="1"/>
  <c r="T8" i="2"/>
  <c r="S8" i="2"/>
  <c r="J62" i="4"/>
  <c r="W25" i="3" s="1"/>
  <c r="W29" i="3" s="1"/>
  <c r="W30" i="3" s="1"/>
  <c r="I62" i="4"/>
  <c r="V25" i="3" s="1"/>
  <c r="W16" i="3"/>
  <c r="W17" i="3" s="1"/>
  <c r="I56" i="4"/>
  <c r="I52" i="4"/>
  <c r="J50" i="4"/>
  <c r="I50" i="4"/>
  <c r="V16" i="3" s="1"/>
  <c r="V17" i="3" s="1"/>
  <c r="I35" i="4"/>
  <c r="I31" i="4"/>
  <c r="J29" i="4"/>
  <c r="T21" i="1" s="1"/>
  <c r="T22" i="1" s="1"/>
  <c r="I29" i="4"/>
  <c r="S21" i="1" s="1"/>
  <c r="S24" i="1" s="1"/>
  <c r="J47" i="4"/>
  <c r="W10" i="3" s="1"/>
  <c r="W11" i="3" s="1"/>
  <c r="I47" i="4"/>
  <c r="V10" i="3" s="1"/>
  <c r="V11" i="3" s="1"/>
  <c r="W7" i="3"/>
  <c r="T7" i="1"/>
  <c r="S7" i="1"/>
  <c r="V7" i="3"/>
  <c r="S20" i="1"/>
  <c r="J26" i="4"/>
  <c r="T18" i="1" s="1"/>
  <c r="T19" i="1" s="1"/>
  <c r="I26" i="4"/>
  <c r="S18" i="1" s="1"/>
  <c r="S19" i="1" s="1"/>
  <c r="I19" i="4"/>
  <c r="S14" i="1" s="1"/>
  <c r="S15" i="1" s="1"/>
  <c r="J19" i="4"/>
  <c r="T14" i="1" s="1"/>
  <c r="T15" i="1" s="1"/>
  <c r="J12" i="4"/>
  <c r="T10" i="1" s="1"/>
  <c r="T11" i="1" s="1"/>
  <c r="I12" i="4"/>
  <c r="S10" i="1" s="1"/>
  <c r="S11" i="1" s="1"/>
  <c r="T17" i="2" l="1"/>
  <c r="T18" i="2" s="1"/>
  <c r="T12" i="2"/>
  <c r="S12" i="2"/>
  <c r="S13" i="2" s="1"/>
  <c r="V29" i="3"/>
  <c r="V30" i="3" s="1"/>
  <c r="V19" i="3"/>
  <c r="W19" i="3"/>
  <c r="S27" i="1"/>
  <c r="S30" i="1" s="1"/>
  <c r="S31" i="1" s="1"/>
  <c r="S25" i="1"/>
  <c r="T24" i="1"/>
  <c r="S22" i="1"/>
  <c r="W20" i="3" l="1"/>
  <c r="W22" i="3"/>
  <c r="V20" i="3"/>
  <c r="V22" i="3"/>
  <c r="S28" i="1"/>
  <c r="T25" i="1"/>
  <c r="T27" i="1"/>
  <c r="T30" i="1" s="1"/>
  <c r="T31" i="1" s="1"/>
  <c r="V23" i="3" l="1"/>
  <c r="V26" i="3"/>
  <c r="V27" i="3" s="1"/>
  <c r="W23" i="3"/>
  <c r="W26" i="3"/>
  <c r="W27" i="3" s="1"/>
  <c r="T28" i="1"/>
</calcChain>
</file>

<file path=xl/sharedStrings.xml><?xml version="1.0" encoding="utf-8"?>
<sst xmlns="http://schemas.openxmlformats.org/spreadsheetml/2006/main" count="551" uniqueCount="267">
  <si>
    <t>Pos
Item</t>
  </si>
  <si>
    <t>Part Number
Item Number</t>
  </si>
  <si>
    <t>Descrizione
Description</t>
  </si>
  <si>
    <t>Q.ta
Q.ty</t>
  </si>
  <si>
    <t>€/Pz</t>
  </si>
  <si>
    <t>P.C3</t>
  </si>
  <si>
    <t>Produttore Manufacturer</t>
  </si>
  <si>
    <t>Amphenol</t>
  </si>
  <si>
    <t>Receptacle, 70 to 95 mm^2</t>
  </si>
  <si>
    <t>HVSL 1200 02 2 A 1 H10</t>
  </si>
  <si>
    <t>105,84</t>
  </si>
  <si>
    <t>HVSL 1200 08 2 A 1 70</t>
  </si>
  <si>
    <t>Right angle plug, 70 mm^2</t>
  </si>
  <si>
    <t>127,23</t>
  </si>
  <si>
    <t>HV Battery Connector</t>
  </si>
  <si>
    <t>Aptiv</t>
  </si>
  <si>
    <t>HV RCS890 SB RV2 WAY</t>
  </si>
  <si>
    <t>Modello
Model</t>
  </si>
  <si>
    <t>523-HVSL1200082A170</t>
  </si>
  <si>
    <t>523-HVSL1200022A1H10</t>
  </si>
  <si>
    <t>829-35326611</t>
  </si>
  <si>
    <t>829-35092244</t>
  </si>
  <si>
    <t>Receptacle, 16 to 70 mm^2</t>
  </si>
  <si>
    <t>Right angle plug, 16 to 70 mm^2</t>
  </si>
  <si>
    <t>58,16</t>
  </si>
  <si>
    <t>79,05</t>
  </si>
  <si>
    <t>HV RCS890 SI</t>
  </si>
  <si>
    <t>829-35254402</t>
  </si>
  <si>
    <t>829-35254366</t>
  </si>
  <si>
    <t>Receptacle, 35 to 70 mm^2</t>
  </si>
  <si>
    <t>Right angle plug, 35 to 70 mm^2</t>
  </si>
  <si>
    <t>Tot. Price</t>
  </si>
  <si>
    <t>71,49</t>
  </si>
  <si>
    <t>43,04</t>
  </si>
  <si>
    <t>HV RCS1190 SI</t>
  </si>
  <si>
    <t>Notes</t>
  </si>
  <si>
    <t>829-35210644</t>
  </si>
  <si>
    <t>829-35210554</t>
  </si>
  <si>
    <t>54,43</t>
  </si>
  <si>
    <t>49,52</t>
  </si>
  <si>
    <t>Receptacle, 50 to 95 mm^2</t>
  </si>
  <si>
    <t>Right angle plug, 50 to 95 mm^2</t>
  </si>
  <si>
    <t>HVPT 2 A 70</t>
  </si>
  <si>
    <t>654-HVPT2A70</t>
  </si>
  <si>
    <t>Pass Through with cable gland, 70 mm^2</t>
  </si>
  <si>
    <t>17,79</t>
  </si>
  <si>
    <t>HVPTB 2 B 70</t>
  </si>
  <si>
    <t>654-HVPTB2B70</t>
  </si>
  <si>
    <t>21,49</t>
  </si>
  <si>
    <t>AndersonPower</t>
  </si>
  <si>
    <t>879-1387G2</t>
  </si>
  <si>
    <t>Motor Connectors</t>
  </si>
  <si>
    <t>P.C7</t>
  </si>
  <si>
    <t>HVSL 1000 02 3 A 1 H8</t>
  </si>
  <si>
    <t>HVSL 1000 08 3 A 1 35</t>
  </si>
  <si>
    <t>654-HVSL1000023A1H8</t>
  </si>
  <si>
    <t>654-HVSL1000083A135</t>
  </si>
  <si>
    <t>Receptacle, 25 to 70 mm^2</t>
  </si>
  <si>
    <t>Right angle plug, 25 to 70 mm^2</t>
  </si>
  <si>
    <t>65,72</t>
  </si>
  <si>
    <t>270,67</t>
  </si>
  <si>
    <t>HV RCS890 SB RV 3 WAY</t>
  </si>
  <si>
    <t>829-33272670</t>
  </si>
  <si>
    <t>829-35310180</t>
  </si>
  <si>
    <t>66,91</t>
  </si>
  <si>
    <t>79,40</t>
  </si>
  <si>
    <t>TE Connectivity</t>
  </si>
  <si>
    <t>Receptacle, 35 mm^2</t>
  </si>
  <si>
    <t>Right angle plug, 35 mm^2</t>
  </si>
  <si>
    <t>4-2325013-1</t>
  </si>
  <si>
    <t>1-2325010-1</t>
  </si>
  <si>
    <t>?</t>
  </si>
  <si>
    <t>One or the other</t>
  </si>
  <si>
    <t>879-1368</t>
  </si>
  <si>
    <t>Hand Tool</t>
  </si>
  <si>
    <t>Pneumatic Tool</t>
  </si>
  <si>
    <t>4905,66</t>
  </si>
  <si>
    <t>3161,6</t>
  </si>
  <si>
    <t>HVPTB 3 N 35</t>
  </si>
  <si>
    <t>HVPT 3 A 35</t>
  </si>
  <si>
    <t>654-HVPT3A35</t>
  </si>
  <si>
    <t>654-HVPTB3N35</t>
  </si>
  <si>
    <t>829-33340526</t>
  </si>
  <si>
    <t>HVPT 1 C 70</t>
  </si>
  <si>
    <t>654-HVPT1C70</t>
  </si>
  <si>
    <t>1 Cable Pass Through with cable gland, 70 mm^2</t>
  </si>
  <si>
    <t>3 positions pass through, 35 mm^2</t>
  </si>
  <si>
    <t>DataSheet</t>
  </si>
  <si>
    <t>Link DataSheet</t>
  </si>
  <si>
    <t>Solution</t>
  </si>
  <si>
    <t>Max 50 pcs on Mouser</t>
  </si>
  <si>
    <t>Associated Parts</t>
  </si>
  <si>
    <t>Description</t>
  </si>
  <si>
    <t>Part Number</t>
  </si>
  <si>
    <t>829-10811962</t>
  </si>
  <si>
    <t>DCS2 1.5 female terminal gold-plated 0.5 - 1.0 mm²</t>
  </si>
  <si>
    <t>HV Battery Connectors</t>
  </si>
  <si>
    <t>Min 20.000 pcs</t>
  </si>
  <si>
    <t>829-15441380</t>
  </si>
  <si>
    <t>DCS/DSQ 1.5 grey single wire seal 0.75 - 1.0 mm²</t>
  </si>
  <si>
    <t>829-35304635</t>
  </si>
  <si>
    <t>RCS 800 male bus bar terminal silver version polarized pin</t>
  </si>
  <si>
    <t>€/Pz per 100 pz</t>
  </si>
  <si>
    <t>35225104 corretto</t>
  </si>
  <si>
    <t>829-33502217</t>
  </si>
  <si>
    <t>RCS 890 female terminal silver version 70 mm²</t>
  </si>
  <si>
    <t>829-35199856</t>
  </si>
  <si>
    <t>RCS 890 2-way female single wire seal &amp; retainer (plug) 70 mm²</t>
  </si>
  <si>
    <t>RCS 890 2-way half clamp</t>
  </si>
  <si>
    <t>829-35091447</t>
  </si>
  <si>
    <t>Tot.Price</t>
  </si>
  <si>
    <t>Connector</t>
  </si>
  <si>
    <t>829-15549848</t>
  </si>
  <si>
    <t>DSQ 1.5 female terminal silver-plated 0.75 - 1.00 mm²</t>
  </si>
  <si>
    <t>DCS/DSQ 1.5 male grey single wire seal 0.75 - 1.0 mm²</t>
  </si>
  <si>
    <t>RCS 890 female terminal silver-plated 70 mm²</t>
  </si>
  <si>
    <t>Outer ferrule 50 - 70 mm²</t>
  </si>
  <si>
    <t>Recovery shield assembly 50 - 70 mm²</t>
  </si>
  <si>
    <t>Single wire seal &amp; retainer 70 mm²</t>
  </si>
  <si>
    <t>829-35234890</t>
  </si>
  <si>
    <t>829-35236787</t>
  </si>
  <si>
    <t>829-35236755</t>
  </si>
  <si>
    <t>40,04</t>
  </si>
  <si>
    <t>Min 9999 pcs.</t>
  </si>
  <si>
    <t>Min 1000 pcs.</t>
  </si>
  <si>
    <t>HVIL DSQ terminal gold-plated 0.75 - 1.0 mm²</t>
  </si>
  <si>
    <t>Not in stock</t>
  </si>
  <si>
    <t>RCS 1190 female terminal silver version 70/95 mm²</t>
  </si>
  <si>
    <t>829-35210578</t>
  </si>
  <si>
    <t>Inner ferrule 70 mm²</t>
  </si>
  <si>
    <t>829-35210587</t>
  </si>
  <si>
    <t xml:space="preserve"> 35210586 corretto, min 9999 pcs</t>
  </si>
  <si>
    <t>Outer ferrule 70 mm²</t>
  </si>
  <si>
    <t>829-35210593</t>
  </si>
  <si>
    <t xml:space="preserve"> 35210592 corretto, min 9999 pcs</t>
  </si>
  <si>
    <t>Cable strain relief 70 mm²</t>
  </si>
  <si>
    <t>Cable seal 70 mm²</t>
  </si>
  <si>
    <t>829-35210639</t>
  </si>
  <si>
    <t>35210638 corretto, min 9999 pcs</t>
  </si>
  <si>
    <t>829-35210636</t>
  </si>
  <si>
    <t>35210635 corretto, min 9999 pcs</t>
  </si>
  <si>
    <t>Manca 1 componente</t>
  </si>
  <si>
    <t>Price of 480 pcs AVNET</t>
  </si>
  <si>
    <t>59,47</t>
  </si>
  <si>
    <t>54 on Amphenol Industrial</t>
  </si>
  <si>
    <t>Su  RS</t>
  </si>
  <si>
    <t>37,47</t>
  </si>
  <si>
    <t>DatasSheet</t>
  </si>
  <si>
    <t>RCS 890 female terminal silver version 35 - 50 mm²</t>
  </si>
  <si>
    <t>RCS 890 single wire seal &amp; retainer 35 - 40 mm²</t>
  </si>
  <si>
    <t>RCS 890 3-way half clamp</t>
  </si>
  <si>
    <t>829-33273083</t>
  </si>
  <si>
    <t>Min 10.800</t>
  </si>
  <si>
    <t>Cheaper on Farnell in $</t>
  </si>
  <si>
    <t>Cheaper on Newark in $</t>
  </si>
  <si>
    <t>829-33511753</t>
  </si>
  <si>
    <t>829-33272561</t>
  </si>
  <si>
    <t>44,46</t>
  </si>
  <si>
    <t xml:space="preserve">Housing </t>
  </si>
  <si>
    <t>SB 175 2/0</t>
  </si>
  <si>
    <t>879-115107G1</t>
  </si>
  <si>
    <t>879-1328G1-BK</t>
  </si>
  <si>
    <t>Contacts</t>
  </si>
  <si>
    <t>For 1000 pcs.</t>
  </si>
  <si>
    <t>879-1303G12</t>
  </si>
  <si>
    <t>879-1304G32</t>
  </si>
  <si>
    <t>One or the other (considering also SB 2/0)</t>
  </si>
  <si>
    <t>Max 1000 pcs.</t>
  </si>
  <si>
    <t>Max 5000 pcs.</t>
  </si>
  <si>
    <t>SB 175, 3 poles</t>
  </si>
  <si>
    <t>Not avaible</t>
  </si>
  <si>
    <t>Max 2500</t>
  </si>
  <si>
    <t>20,88</t>
  </si>
  <si>
    <t>7,5</t>
  </si>
  <si>
    <t>4,24</t>
  </si>
  <si>
    <t>16,07</t>
  </si>
  <si>
    <t>19,33</t>
  </si>
  <si>
    <t>2,12</t>
  </si>
  <si>
    <t>2,62</t>
  </si>
  <si>
    <t>HV AK PASS-THROUGH SI</t>
  </si>
  <si>
    <t xml:space="preserve">Peripheral seal </t>
  </si>
  <si>
    <t>Inner ferrule</t>
  </si>
  <si>
    <t>Outer ferrule</t>
  </si>
  <si>
    <t>Single wire seal</t>
  </si>
  <si>
    <t>Cable strain relief</t>
  </si>
  <si>
    <t>829-35116341</t>
  </si>
  <si>
    <t>829-35172747</t>
  </si>
  <si>
    <t>829-33340551</t>
  </si>
  <si>
    <t>829-33340534</t>
  </si>
  <si>
    <t>829-33340539</t>
  </si>
  <si>
    <t>Medio ingombro, Costo non troppo contenuto</t>
  </si>
  <si>
    <t>Soluzione più costosa tra i pass-through, ma a più elevata flessibilità</t>
  </si>
  <si>
    <t>Minor costo, bassa flessibilità</t>
  </si>
  <si>
    <t>Ingobro ridotto con soluzione a scorrimento per disaccoppiamento</t>
  </si>
  <si>
    <t>Alto ingombro, soluzione a manopola per disaccoppiamento</t>
  </si>
  <si>
    <t>Minor ingombro tra le soluzioni a parete, Alto costo, soluzione scorrevole per disaccoppiamento</t>
  </si>
  <si>
    <t>Alto Ingombro, Alto Costo e opzione manopola per disaccoppiamento</t>
  </si>
  <si>
    <t>Basso ingombro, Minor costo tra le soluzioni a parete, soluzione scorrevole per disaccoppiamento</t>
  </si>
  <si>
    <t>Costo medio, bassa flessibilità</t>
  </si>
  <si>
    <t>Costo medio, bassa flessibilità, fissaggio più complesso</t>
  </si>
  <si>
    <t>Minor costo, al pari della soluzione precedente, bassa flessibilità, fissaggio più complesso</t>
  </si>
  <si>
    <t>Costo elevato, bassa flessibilità</t>
  </si>
  <si>
    <t>PFLITSCH</t>
  </si>
  <si>
    <t>UNI Dicht-Kabelverschraubung</t>
  </si>
  <si>
    <t>21650d9</t>
  </si>
  <si>
    <t>Pass Through with cable gland, 9.5 to 6.5 mm</t>
  </si>
  <si>
    <t>4,14</t>
  </si>
  <si>
    <t>Costo ridotto e alta flessibilità</t>
  </si>
  <si>
    <t>Minor costo, alta flessibilità, molte soluzioni alternative</t>
  </si>
  <si>
    <t>Costo minore, basso ingombro, alta flessibilità, molte altre alternative</t>
  </si>
  <si>
    <t>270</t>
  </si>
  <si>
    <t>P.C 1-2-4-5-6-8</t>
  </si>
  <si>
    <t>Datasheet</t>
  </si>
  <si>
    <t>ELR2A04</t>
  </si>
  <si>
    <t>ELP2A04</t>
  </si>
  <si>
    <t>654-ELR2A04</t>
  </si>
  <si>
    <t>654-ELP2A04</t>
  </si>
  <si>
    <t>Receptacle, 3.6 mm^2</t>
  </si>
  <si>
    <t>Plug, 3.6 mm^2</t>
  </si>
  <si>
    <t>€/Pz per 500 pz</t>
  </si>
  <si>
    <t>For 1000 pz.</t>
  </si>
  <si>
    <t>Other Connectors</t>
  </si>
  <si>
    <t>HV 280 SI</t>
  </si>
  <si>
    <t>Male Inline  Connector</t>
  </si>
  <si>
    <t>Mating Connector</t>
  </si>
  <si>
    <t>829-33240508</t>
  </si>
  <si>
    <t>829-33358013</t>
  </si>
  <si>
    <t>829-33339283</t>
  </si>
  <si>
    <t>Header, 2 to 5 mm^2</t>
  </si>
  <si>
    <t>Only orders of 200+ pz</t>
  </si>
  <si>
    <t>829-33341078</t>
  </si>
  <si>
    <t>829-33341079</t>
  </si>
  <si>
    <t>Outer header, 2 to 5 mm^2, 90° degrees</t>
  </si>
  <si>
    <t>Inner Connector</t>
  </si>
  <si>
    <t>HV 280 SI 3 BAY HEADER</t>
  </si>
  <si>
    <t>829-33223976</t>
  </si>
  <si>
    <t>829-15526396</t>
  </si>
  <si>
    <t>829-33353456</t>
  </si>
  <si>
    <t>Header outer, 2 to 5 mm^2, 3 plugs</t>
  </si>
  <si>
    <t>Header Inner Connector</t>
  </si>
  <si>
    <t>Metri-pack 2.8 male terminal 4 - 5 mm²</t>
  </si>
  <si>
    <t>CTS HVIL female terminal 0.5 mm²</t>
  </si>
  <si>
    <t>TPA</t>
  </si>
  <si>
    <t>Inner ferrule 5 mm²</t>
  </si>
  <si>
    <t>Outer ferrule 5 mm²</t>
  </si>
  <si>
    <t>Cable seal 5 mm²</t>
  </si>
  <si>
    <t>TPA / strain relief 5 mm²</t>
  </si>
  <si>
    <t>CTS 2.8 female terminal 3 - 5 mm²</t>
  </si>
  <si>
    <t>829-13790534</t>
  </si>
  <si>
    <t>829-15432235</t>
  </si>
  <si>
    <t>829-15526390</t>
  </si>
  <si>
    <t>829-33292550</t>
  </si>
  <si>
    <t>829-33292551</t>
  </si>
  <si>
    <t>829-15513451</t>
  </si>
  <si>
    <t>829-13888072</t>
  </si>
  <si>
    <t>829-13882331</t>
  </si>
  <si>
    <t>571-2103124-1</t>
  </si>
  <si>
    <t>Header</t>
  </si>
  <si>
    <t>571-1-2103177-1</t>
  </si>
  <si>
    <t>Plug</t>
  </si>
  <si>
    <t>For each connector (there are 3)</t>
  </si>
  <si>
    <t>HVA 280</t>
  </si>
  <si>
    <t>Cheaper solution</t>
  </si>
  <si>
    <t>3rd Cheaper solution, but only 1 connector</t>
  </si>
  <si>
    <t>2nd cheaper solution, but 3 connectors</t>
  </si>
  <si>
    <t>Expensive, but may be useful for its shape</t>
  </si>
  <si>
    <t>Most Expensive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</si>
</sst>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;[Red]\-#,##0.00\ [$€-1]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9"/>
      <name val="Arial"/>
      <family val="2"/>
    </font>
    <font>
      <u/>
      <sz val="11"/>
      <color theme="10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rgb="FF333333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rgb="FF333333"/>
      <name val="Arial"/>
      <family val="2"/>
    </font>
    <font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0" fontId="5" fillId="0" borderId="0" applyNumberFormat="0" applyFill="0" applyBorder="0" applyAlignment="0" applyProtection="0"/>
  </cellStyleXfs>
  <cellXfs count="262">
    <xf numFmtId="0" fontId="0" fillId="0" borderId="0" xfId="0"/>
    <xf numFmtId="49" fontId="4" fillId="0" borderId="14" xfId="1" applyNumberFormat="1" applyFont="1" applyBorder="1" applyAlignment="1" applyProtection="1">
      <alignment horizontal="center" vertical="center" wrapText="1"/>
      <protection locked="0"/>
    </xf>
    <xf numFmtId="0" fontId="0" fillId="0" borderId="15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164" fontId="0" fillId="0" borderId="5" xfId="0" quotePrefix="1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quotePrefix="1" applyNumberFormat="1" applyBorder="1" applyAlignment="1">
      <alignment horizontal="center" vertical="center"/>
    </xf>
    <xf numFmtId="164" fontId="0" fillId="0" borderId="22" xfId="0" quotePrefix="1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4" fontId="0" fillId="0" borderId="20" xfId="0" quotePrefix="1" applyNumberFormat="1" applyBorder="1" applyAlignment="1">
      <alignment horizontal="center" vertical="center"/>
    </xf>
    <xf numFmtId="164" fontId="0" fillId="0" borderId="11" xfId="0" quotePrefix="1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14" xfId="1" quotePrefix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29" xfId="1" quotePrefix="1" applyFont="1" applyBorder="1" applyAlignment="1">
      <alignment horizontal="center" vertical="center" wrapText="1"/>
    </xf>
    <xf numFmtId="0" fontId="3" fillId="0" borderId="29" xfId="1" quotePrefix="1" applyFont="1" applyBorder="1" applyAlignment="1">
      <alignment horizontal="center" vertical="center" wrapText="1"/>
    </xf>
    <xf numFmtId="0" fontId="4" fillId="0" borderId="29" xfId="1" quotePrefix="1" applyFont="1" applyBorder="1" applyAlignment="1">
      <alignment horizontal="center" vertical="center" wrapText="1"/>
    </xf>
    <xf numFmtId="49" fontId="4" fillId="0" borderId="29" xfId="1" applyNumberFormat="1" applyFont="1" applyBorder="1" applyAlignment="1" applyProtection="1">
      <alignment horizontal="center" vertical="center" wrapText="1"/>
      <protection locked="0"/>
    </xf>
    <xf numFmtId="0" fontId="0" fillId="0" borderId="30" xfId="0" applyBorder="1" applyAlignment="1">
      <alignment horizontal="center" vertical="center"/>
    </xf>
    <xf numFmtId="0" fontId="4" fillId="0" borderId="38" xfId="1" quotePrefix="1" applyFont="1" applyBorder="1" applyAlignment="1">
      <alignment horizontal="center" vertical="center" wrapText="1"/>
    </xf>
    <xf numFmtId="0" fontId="0" fillId="0" borderId="41" xfId="0" applyBorder="1" applyAlignment="1">
      <alignment horizontal="center" vertical="center"/>
    </xf>
    <xf numFmtId="0" fontId="6" fillId="0" borderId="5" xfId="4" applyFont="1" applyBorder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0" fontId="6" fillId="0" borderId="29" xfId="4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6" fillId="0" borderId="20" xfId="4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164" fontId="0" fillId="0" borderId="11" xfId="0" quotePrefix="1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64" fontId="0" fillId="0" borderId="29" xfId="0" quotePrefix="1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14" xfId="1" quotePrefix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28" xfId="1" quotePrefix="1" applyFont="1" applyBorder="1" applyAlignment="1">
      <alignment horizontal="center" vertical="center" wrapText="1"/>
    </xf>
    <xf numFmtId="0" fontId="0" fillId="0" borderId="5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0" borderId="8" xfId="4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5" xfId="4" applyFont="1" applyBorder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22" xfId="0" quotePrefix="1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5" xfId="4" applyFont="1" applyBorder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Border="1"/>
    <xf numFmtId="164" fontId="0" fillId="0" borderId="0" xfId="0" quotePrefix="1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164" fontId="0" fillId="0" borderId="11" xfId="0" applyNumberForma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vertical="center"/>
    </xf>
    <xf numFmtId="0" fontId="5" fillId="0" borderId="0" xfId="4" applyBorder="1" applyAlignment="1">
      <alignment horizontal="center" vertical="center"/>
    </xf>
    <xf numFmtId="0" fontId="0" fillId="0" borderId="0" xfId="0" applyBorder="1" applyAlignment="1"/>
    <xf numFmtId="0" fontId="0" fillId="0" borderId="11" xfId="0" applyBorder="1" applyAlignment="1">
      <alignment vertical="center"/>
    </xf>
    <xf numFmtId="0" fontId="0" fillId="0" borderId="22" xfId="0" applyBorder="1" applyAlignment="1">
      <alignment vertical="center"/>
    </xf>
    <xf numFmtId="164" fontId="0" fillId="0" borderId="22" xfId="0" applyNumberFormat="1" applyBorder="1" applyAlignment="1">
      <alignment horizontal="center" vertical="center"/>
    </xf>
    <xf numFmtId="0" fontId="0" fillId="0" borderId="6" xfId="0" quotePrefix="1" applyBorder="1" applyAlignment="1">
      <alignment horizontal="center" vertical="center"/>
    </xf>
    <xf numFmtId="0" fontId="0" fillId="0" borderId="8" xfId="0" quotePrefix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2" xfId="0" quotePrefix="1" applyBorder="1" applyAlignment="1">
      <alignment horizontal="center" vertical="center" wrapText="1"/>
    </xf>
    <xf numFmtId="0" fontId="0" fillId="0" borderId="11" xfId="0" quotePrefix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5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0" borderId="29" xfId="1" quotePrefix="1" applyFont="1" applyBorder="1" applyAlignment="1">
      <alignment horizontal="center" vertical="center" wrapText="1"/>
    </xf>
    <xf numFmtId="0" fontId="4" fillId="0" borderId="29" xfId="1" quotePrefix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0" fillId="0" borderId="5" xfId="4" applyFont="1" applyBorder="1" applyAlignment="1">
      <alignment horizontal="center" vertical="center"/>
    </xf>
    <xf numFmtId="0" fontId="0" fillId="0" borderId="0" xfId="0" applyFill="1" applyBorder="1"/>
    <xf numFmtId="0" fontId="0" fillId="0" borderId="5" xfId="0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0" fillId="0" borderId="60" xfId="0" applyBorder="1" applyAlignment="1">
      <alignment horizontal="center" vertical="center"/>
    </xf>
    <xf numFmtId="0" fontId="0" fillId="0" borderId="60" xfId="0" applyFont="1" applyBorder="1" applyAlignment="1">
      <alignment horizontal="center" vertical="center"/>
    </xf>
    <xf numFmtId="0" fontId="4" fillId="0" borderId="60" xfId="1" quotePrefix="1" applyFont="1" applyBorder="1" applyAlignment="1">
      <alignment horizontal="center" vertical="center" wrapText="1"/>
    </xf>
    <xf numFmtId="49" fontId="4" fillId="0" borderId="60" xfId="1" applyNumberFormat="1" applyFont="1" applyBorder="1" applyAlignment="1" applyProtection="1">
      <alignment horizontal="center" vertical="center" wrapText="1"/>
      <protection locked="0"/>
    </xf>
    <xf numFmtId="0" fontId="0" fillId="0" borderId="5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3" fillId="0" borderId="29" xfId="1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3" borderId="40" xfId="0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3" borderId="45" xfId="0" applyFill="1" applyBorder="1" applyAlignment="1">
      <alignment horizontal="center" vertical="center"/>
    </xf>
    <xf numFmtId="0" fontId="4" fillId="0" borderId="29" xfId="1" quotePrefix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6" fillId="0" borderId="5" xfId="4" applyFont="1" applyBorder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0" fontId="6" fillId="0" borderId="27" xfId="4" applyFont="1" applyBorder="1" applyAlignment="1">
      <alignment horizontal="center" vertical="center"/>
    </xf>
    <xf numFmtId="0" fontId="6" fillId="0" borderId="53" xfId="4" applyFont="1" applyBorder="1" applyAlignment="1">
      <alignment horizontal="center" vertical="center"/>
    </xf>
    <xf numFmtId="0" fontId="6" fillId="0" borderId="54" xfId="4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3" borderId="35" xfId="0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 vertical="center"/>
    </xf>
    <xf numFmtId="0" fontId="3" fillId="0" borderId="52" xfId="1" quotePrefix="1" applyFont="1" applyBorder="1" applyAlignment="1">
      <alignment horizontal="center" vertical="center" wrapText="1"/>
    </xf>
    <xf numFmtId="0" fontId="3" fillId="0" borderId="0" xfId="1" quotePrefix="1" applyFont="1" applyBorder="1" applyAlignment="1">
      <alignment horizontal="center" vertical="center" wrapText="1"/>
    </xf>
    <xf numFmtId="0" fontId="3" fillId="0" borderId="38" xfId="1" quotePrefix="1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5" fillId="0" borderId="4" xfId="4" applyBorder="1" applyAlignment="1">
      <alignment horizontal="center" vertical="center"/>
    </xf>
    <xf numFmtId="0" fontId="5" fillId="0" borderId="5" xfId="4" applyBorder="1" applyAlignment="1">
      <alignment horizontal="center" vertical="center"/>
    </xf>
    <xf numFmtId="0" fontId="5" fillId="0" borderId="7" xfId="4" applyBorder="1" applyAlignment="1">
      <alignment horizontal="center" vertical="center"/>
    </xf>
    <xf numFmtId="0" fontId="5" fillId="0" borderId="1" xfId="4" applyBorder="1" applyAlignment="1">
      <alignment horizontal="center" vertical="center"/>
    </xf>
    <xf numFmtId="0" fontId="5" fillId="0" borderId="16" xfId="4" applyBorder="1" applyAlignment="1">
      <alignment horizontal="center" vertical="center"/>
    </xf>
    <xf numFmtId="0" fontId="5" fillId="0" borderId="11" xfId="4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6" fillId="0" borderId="40" xfId="4" applyFont="1" applyFill="1" applyBorder="1" applyAlignment="1">
      <alignment horizontal="center" vertical="center"/>
    </xf>
    <xf numFmtId="0" fontId="6" fillId="0" borderId="43" xfId="4" applyFont="1" applyFill="1" applyBorder="1" applyAlignment="1">
      <alignment horizontal="center" vertical="center"/>
    </xf>
    <xf numFmtId="0" fontId="6" fillId="0" borderId="32" xfId="4" applyFont="1" applyFill="1" applyBorder="1" applyAlignment="1">
      <alignment horizontal="center" vertical="center"/>
    </xf>
    <xf numFmtId="0" fontId="6" fillId="0" borderId="0" xfId="4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10" fillId="0" borderId="1" xfId="4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7" xfId="0" quotePrefix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</cellXfs>
  <cellStyles count="5">
    <cellStyle name="Collegamento ipertestuale" xfId="4" builtinId="8"/>
    <cellStyle name="Normale" xfId="0" builtinId="0"/>
    <cellStyle name="Normale 2" xfId="3" xr:uid="{3C632DAE-2C61-45B1-8D7B-681FB457685F}"/>
    <cellStyle name="Normale 3" xfId="2" xr:uid="{EED4F6E6-8461-488C-BC66-C81361D0E652}"/>
    <cellStyle name="Normale 4" xfId="1" xr:uid="{507E65FA-28E7-4E31-BC85-91C595A6DE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24.png"/><Relationship Id="rId13" Type="http://schemas.openxmlformats.org/officeDocument/2006/relationships/image" Target="../media/image29.png"/><Relationship Id="rId3" Type="http://schemas.openxmlformats.org/officeDocument/2006/relationships/image" Target="../media/image19.png"/><Relationship Id="rId7" Type="http://schemas.openxmlformats.org/officeDocument/2006/relationships/image" Target="../media/image23.png"/><Relationship Id="rId12" Type="http://schemas.openxmlformats.org/officeDocument/2006/relationships/image" Target="../media/image28.png"/><Relationship Id="rId2" Type="http://schemas.openxmlformats.org/officeDocument/2006/relationships/image" Target="../media/image18.png"/><Relationship Id="rId16" Type="http://schemas.openxmlformats.org/officeDocument/2006/relationships/image" Target="../media/image32.png"/><Relationship Id="rId1" Type="http://schemas.openxmlformats.org/officeDocument/2006/relationships/image" Target="../media/image17.png"/><Relationship Id="rId6" Type="http://schemas.openxmlformats.org/officeDocument/2006/relationships/image" Target="../media/image22.png"/><Relationship Id="rId11" Type="http://schemas.openxmlformats.org/officeDocument/2006/relationships/image" Target="../media/image27.png"/><Relationship Id="rId5" Type="http://schemas.openxmlformats.org/officeDocument/2006/relationships/image" Target="../media/image21.png"/><Relationship Id="rId15" Type="http://schemas.openxmlformats.org/officeDocument/2006/relationships/image" Target="../media/image31.png"/><Relationship Id="rId10" Type="http://schemas.openxmlformats.org/officeDocument/2006/relationships/image" Target="../media/image26.png"/><Relationship Id="rId4" Type="http://schemas.openxmlformats.org/officeDocument/2006/relationships/image" Target="../media/image20.png"/><Relationship Id="rId9" Type="http://schemas.openxmlformats.org/officeDocument/2006/relationships/image" Target="../media/image25.png"/><Relationship Id="rId14" Type="http://schemas.openxmlformats.org/officeDocument/2006/relationships/image" Target="../media/image30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40.png"/><Relationship Id="rId3" Type="http://schemas.openxmlformats.org/officeDocument/2006/relationships/image" Target="../media/image35.png"/><Relationship Id="rId7" Type="http://schemas.openxmlformats.org/officeDocument/2006/relationships/image" Target="../media/image39.png"/><Relationship Id="rId2" Type="http://schemas.openxmlformats.org/officeDocument/2006/relationships/image" Target="../media/image34.png"/><Relationship Id="rId1" Type="http://schemas.openxmlformats.org/officeDocument/2006/relationships/image" Target="../media/image33.png"/><Relationship Id="rId6" Type="http://schemas.openxmlformats.org/officeDocument/2006/relationships/image" Target="../media/image38.png"/><Relationship Id="rId5" Type="http://schemas.openxmlformats.org/officeDocument/2006/relationships/image" Target="../media/image37.png"/><Relationship Id="rId10" Type="http://schemas.openxmlformats.org/officeDocument/2006/relationships/image" Target="../media/image42.png"/><Relationship Id="rId4" Type="http://schemas.openxmlformats.org/officeDocument/2006/relationships/image" Target="../media/image36.png"/><Relationship Id="rId9" Type="http://schemas.openxmlformats.org/officeDocument/2006/relationships/image" Target="../media/image4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401781</xdr:colOff>
      <xdr:row>4</xdr:row>
      <xdr:rowOff>134389</xdr:rowOff>
    </xdr:from>
    <xdr:to>
      <xdr:col>27</xdr:col>
      <xdr:colOff>338465</xdr:colOff>
      <xdr:row>6</xdr:row>
      <xdr:rowOff>1438770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CD8C2409-6B42-41C9-8136-AF1BB5FF1F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26290" y="1048789"/>
          <a:ext cx="3594284" cy="4352381"/>
        </a:xfrm>
        <a:prstGeom prst="rect">
          <a:avLst/>
        </a:prstGeom>
      </xdr:spPr>
    </xdr:pic>
    <xdr:clientData/>
  </xdr:twoCellAnchor>
  <xdr:twoCellAnchor editAs="oneCell">
    <xdr:from>
      <xdr:col>28</xdr:col>
      <xdr:colOff>534092</xdr:colOff>
      <xdr:row>4</xdr:row>
      <xdr:rowOff>216824</xdr:rowOff>
    </xdr:from>
    <xdr:to>
      <xdr:col>34</xdr:col>
      <xdr:colOff>29048</xdr:colOff>
      <xdr:row>6</xdr:row>
      <xdr:rowOff>1311681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1A34ACE1-0469-4E65-B7D1-AEEEABD290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325801" y="1131224"/>
          <a:ext cx="3152556" cy="4142857"/>
        </a:xfrm>
        <a:prstGeom prst="rect">
          <a:avLst/>
        </a:prstGeom>
      </xdr:spPr>
    </xdr:pic>
    <xdr:clientData/>
  </xdr:twoCellAnchor>
  <xdr:twoCellAnchor editAs="oneCell">
    <xdr:from>
      <xdr:col>22</xdr:col>
      <xdr:colOff>279465</xdr:colOff>
      <xdr:row>7</xdr:row>
      <xdr:rowOff>1022961</xdr:rowOff>
    </xdr:from>
    <xdr:to>
      <xdr:col>26</xdr:col>
      <xdr:colOff>372838</xdr:colOff>
      <xdr:row>10</xdr:row>
      <xdr:rowOff>84868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3F1A27D-8D95-42C0-BA33-0B8984747A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6640694" y="6509361"/>
          <a:ext cx="2531773" cy="2490907"/>
        </a:xfrm>
        <a:prstGeom prst="rect">
          <a:avLst/>
        </a:prstGeom>
      </xdr:spPr>
    </xdr:pic>
    <xdr:clientData/>
  </xdr:twoCellAnchor>
  <xdr:twoCellAnchor editAs="oneCell">
    <xdr:from>
      <xdr:col>29</xdr:col>
      <xdr:colOff>134685</xdr:colOff>
      <xdr:row>7</xdr:row>
      <xdr:rowOff>619694</xdr:rowOff>
    </xdr:from>
    <xdr:to>
      <xdr:col>33</xdr:col>
      <xdr:colOff>344079</xdr:colOff>
      <xdr:row>10</xdr:row>
      <xdr:rowOff>281601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D57D961E-220E-44E6-97B2-C032BC3A5A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0763114" y="6106094"/>
          <a:ext cx="2647794" cy="3090907"/>
        </a:xfrm>
        <a:prstGeom prst="rect">
          <a:avLst/>
        </a:prstGeom>
      </xdr:spPr>
    </xdr:pic>
    <xdr:clientData/>
  </xdr:twoCellAnchor>
  <xdr:twoCellAnchor editAs="oneCell">
    <xdr:from>
      <xdr:col>22</xdr:col>
      <xdr:colOff>448195</xdr:colOff>
      <xdr:row>11</xdr:row>
      <xdr:rowOff>1413163</xdr:rowOff>
    </xdr:from>
    <xdr:to>
      <xdr:col>26</xdr:col>
      <xdr:colOff>417759</xdr:colOff>
      <xdr:row>13</xdr:row>
      <xdr:rowOff>1041353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608A387D-1E76-4F7F-879D-610CE4C6D9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6796559" y="11499272"/>
          <a:ext cx="2407964" cy="2676190"/>
        </a:xfrm>
        <a:prstGeom prst="rect">
          <a:avLst/>
        </a:prstGeom>
      </xdr:spPr>
    </xdr:pic>
    <xdr:clientData/>
  </xdr:twoCellAnchor>
  <xdr:twoCellAnchor editAs="oneCell">
    <xdr:from>
      <xdr:col>29</xdr:col>
      <xdr:colOff>218902</xdr:colOff>
      <xdr:row>11</xdr:row>
      <xdr:rowOff>1139537</xdr:rowOff>
    </xdr:from>
    <xdr:to>
      <xdr:col>33</xdr:col>
      <xdr:colOff>504487</xdr:colOff>
      <xdr:row>14</xdr:row>
      <xdr:rowOff>158013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BC96CAD5-C4F3-4C7F-8159-B01B14B6FC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0834466" y="11225646"/>
          <a:ext cx="2723985" cy="3590476"/>
        </a:xfrm>
        <a:prstGeom prst="rect">
          <a:avLst/>
        </a:prstGeom>
      </xdr:spPr>
    </xdr:pic>
    <xdr:clientData/>
  </xdr:twoCellAnchor>
  <xdr:twoCellAnchor editAs="oneCell">
    <xdr:from>
      <xdr:col>22</xdr:col>
      <xdr:colOff>360217</xdr:colOff>
      <xdr:row>15</xdr:row>
      <xdr:rowOff>895695</xdr:rowOff>
    </xdr:from>
    <xdr:to>
      <xdr:col>26</xdr:col>
      <xdr:colOff>329781</xdr:colOff>
      <xdr:row>18</xdr:row>
      <xdr:rowOff>389594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E6A87629-41B8-44BD-A4B9-A1FC850C88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6708581" y="17077804"/>
          <a:ext cx="2407964" cy="3276190"/>
        </a:xfrm>
        <a:prstGeom prst="rect">
          <a:avLst/>
        </a:prstGeom>
      </xdr:spPr>
    </xdr:pic>
    <xdr:clientData/>
  </xdr:twoCellAnchor>
  <xdr:twoCellAnchor editAs="oneCell">
    <xdr:from>
      <xdr:col>29</xdr:col>
      <xdr:colOff>181493</xdr:colOff>
      <xdr:row>15</xdr:row>
      <xdr:rowOff>730134</xdr:rowOff>
    </xdr:from>
    <xdr:to>
      <xdr:col>33</xdr:col>
      <xdr:colOff>457554</xdr:colOff>
      <xdr:row>18</xdr:row>
      <xdr:rowOff>452605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id="{846DFC0D-C1D8-4372-B6E1-749EF6DB1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0797057" y="16912243"/>
          <a:ext cx="2714461" cy="3504762"/>
        </a:xfrm>
        <a:prstGeom prst="rect">
          <a:avLst/>
        </a:prstGeom>
      </xdr:spPr>
    </xdr:pic>
    <xdr:clientData/>
  </xdr:twoCellAnchor>
  <xdr:twoCellAnchor editAs="oneCell">
    <xdr:from>
      <xdr:col>22</xdr:col>
      <xdr:colOff>422564</xdr:colOff>
      <xdr:row>19</xdr:row>
      <xdr:rowOff>439189</xdr:rowOff>
    </xdr:from>
    <xdr:to>
      <xdr:col>26</xdr:col>
      <xdr:colOff>534985</xdr:colOff>
      <xdr:row>21</xdr:row>
      <xdr:rowOff>291525</xdr:rowOff>
    </xdr:to>
    <xdr:pic>
      <xdr:nvPicPr>
        <xdr:cNvPr id="12" name="Immagine 11">
          <a:extLst>
            <a:ext uri="{FF2B5EF4-FFF2-40B4-BE49-F238E27FC236}">
              <a16:creationId xmlns:a16="http://schemas.microsoft.com/office/drawing/2014/main" id="{14AC2F7B-ED0F-47D1-8A76-A59F132207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7103437" y="21664353"/>
          <a:ext cx="2550821" cy="3676190"/>
        </a:xfrm>
        <a:prstGeom prst="rect">
          <a:avLst/>
        </a:prstGeom>
      </xdr:spPr>
    </xdr:pic>
    <xdr:clientData/>
  </xdr:twoCellAnchor>
  <xdr:twoCellAnchor editAs="oneCell">
    <xdr:from>
      <xdr:col>29</xdr:col>
      <xdr:colOff>292330</xdr:colOff>
      <xdr:row>19</xdr:row>
      <xdr:rowOff>835429</xdr:rowOff>
    </xdr:from>
    <xdr:to>
      <xdr:col>33</xdr:col>
      <xdr:colOff>320772</xdr:colOff>
      <xdr:row>20</xdr:row>
      <xdr:rowOff>1599692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id="{0A3F20B7-E081-4D06-A24D-E02EFE5389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1240403" y="22060593"/>
          <a:ext cx="2466842" cy="2676190"/>
        </a:xfrm>
        <a:prstGeom prst="rect">
          <a:avLst/>
        </a:prstGeom>
      </xdr:spPr>
    </xdr:pic>
    <xdr:clientData/>
  </xdr:twoCellAnchor>
  <xdr:twoCellAnchor editAs="oneCell">
    <xdr:from>
      <xdr:col>23</xdr:col>
      <xdr:colOff>43642</xdr:colOff>
      <xdr:row>22</xdr:row>
      <xdr:rowOff>385156</xdr:rowOff>
    </xdr:from>
    <xdr:to>
      <xdr:col>26</xdr:col>
      <xdr:colOff>384710</xdr:colOff>
      <xdr:row>24</xdr:row>
      <xdr:rowOff>8920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id="{E4EE671E-205B-4885-89D1-0ABDB37971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7334115" y="26071483"/>
          <a:ext cx="2169868" cy="3447619"/>
        </a:xfrm>
        <a:prstGeom prst="rect">
          <a:avLst/>
        </a:prstGeom>
      </xdr:spPr>
    </xdr:pic>
    <xdr:clientData/>
  </xdr:twoCellAnchor>
  <xdr:twoCellAnchor editAs="oneCell">
    <xdr:from>
      <xdr:col>29</xdr:col>
      <xdr:colOff>499457</xdr:colOff>
      <xdr:row>22</xdr:row>
      <xdr:rowOff>780704</xdr:rowOff>
    </xdr:from>
    <xdr:to>
      <xdr:col>33</xdr:col>
      <xdr:colOff>375518</xdr:colOff>
      <xdr:row>23</xdr:row>
      <xdr:rowOff>1421157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id="{3FC75953-B3C9-4402-BC05-EE0ADDEE45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1447530" y="26467031"/>
          <a:ext cx="2314461" cy="2552381"/>
        </a:xfrm>
        <a:prstGeom prst="rect">
          <a:avLst/>
        </a:prstGeom>
      </xdr:spPr>
    </xdr:pic>
    <xdr:clientData/>
  </xdr:twoCellAnchor>
  <xdr:twoCellAnchor editAs="oneCell">
    <xdr:from>
      <xdr:col>22</xdr:col>
      <xdr:colOff>532707</xdr:colOff>
      <xdr:row>25</xdr:row>
      <xdr:rowOff>550026</xdr:rowOff>
    </xdr:from>
    <xdr:to>
      <xdr:col>26</xdr:col>
      <xdr:colOff>407032</xdr:colOff>
      <xdr:row>26</xdr:row>
      <xdr:rowOff>1876194</xdr:rowOff>
    </xdr:to>
    <xdr:pic>
      <xdr:nvPicPr>
        <xdr:cNvPr id="18" name="Immagine 17">
          <a:extLst>
            <a:ext uri="{FF2B5EF4-FFF2-40B4-BE49-F238E27FC236}">
              <a16:creationId xmlns:a16="http://schemas.microsoft.com/office/drawing/2014/main" id="{D7A28A03-BADE-4787-897A-508E2ADAD7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7213580" y="30697517"/>
          <a:ext cx="2312725" cy="3238095"/>
        </a:xfrm>
        <a:prstGeom prst="rect">
          <a:avLst/>
        </a:prstGeom>
      </xdr:spPr>
    </xdr:pic>
    <xdr:clientData/>
  </xdr:twoCellAnchor>
  <xdr:twoCellAnchor editAs="oneCell">
    <xdr:from>
      <xdr:col>29</xdr:col>
      <xdr:colOff>459972</xdr:colOff>
      <xdr:row>25</xdr:row>
      <xdr:rowOff>867988</xdr:rowOff>
    </xdr:from>
    <xdr:to>
      <xdr:col>33</xdr:col>
      <xdr:colOff>574128</xdr:colOff>
      <xdr:row>26</xdr:row>
      <xdr:rowOff>1756061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id="{B1AE5299-3EE3-41DD-95B2-A1132D11D2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21408045" y="31015479"/>
          <a:ext cx="2552556" cy="2800000"/>
        </a:xfrm>
        <a:prstGeom prst="rect">
          <a:avLst/>
        </a:prstGeom>
      </xdr:spPr>
    </xdr:pic>
    <xdr:clientData/>
  </xdr:twoCellAnchor>
  <xdr:twoCellAnchor editAs="oneCell">
    <xdr:from>
      <xdr:col>23</xdr:col>
      <xdr:colOff>172490</xdr:colOff>
      <xdr:row>28</xdr:row>
      <xdr:rowOff>940031</xdr:rowOff>
    </xdr:from>
    <xdr:to>
      <xdr:col>25</xdr:col>
      <xdr:colOff>574934</xdr:colOff>
      <xdr:row>29</xdr:row>
      <xdr:rowOff>1901698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id="{2AF6BF25-B1B3-4009-B676-0CD0E468B8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17462963" y="35645667"/>
          <a:ext cx="1621644" cy="2873595"/>
        </a:xfrm>
        <a:prstGeom prst="rect">
          <a:avLst/>
        </a:prstGeom>
      </xdr:spPr>
    </xdr:pic>
    <xdr:clientData/>
  </xdr:twoCellAnchor>
  <xdr:twoCellAnchor editAs="oneCell">
    <xdr:from>
      <xdr:col>30</xdr:col>
      <xdr:colOff>119149</xdr:colOff>
      <xdr:row>28</xdr:row>
      <xdr:rowOff>1287086</xdr:rowOff>
    </xdr:from>
    <xdr:to>
      <xdr:col>32</xdr:col>
      <xdr:colOff>590513</xdr:colOff>
      <xdr:row>29</xdr:row>
      <xdr:rowOff>1886848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id="{72151B2D-77E1-49C7-A21E-0CCAACBBD3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21676822" y="35992722"/>
          <a:ext cx="1690564" cy="25116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326273</xdr:colOff>
      <xdr:row>4</xdr:row>
      <xdr:rowOff>474519</xdr:rowOff>
    </xdr:from>
    <xdr:to>
      <xdr:col>30</xdr:col>
      <xdr:colOff>406855</xdr:colOff>
      <xdr:row>6</xdr:row>
      <xdr:rowOff>1026519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39671FDD-8D2F-49A6-9B1C-0E27D766C3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515800" y="1333501"/>
          <a:ext cx="3738182" cy="3600000"/>
        </a:xfrm>
        <a:prstGeom prst="rect">
          <a:avLst/>
        </a:prstGeom>
      </xdr:spPr>
    </xdr:pic>
    <xdr:clientData/>
  </xdr:twoCellAnchor>
  <xdr:twoCellAnchor editAs="oneCell">
    <xdr:from>
      <xdr:col>31</xdr:col>
      <xdr:colOff>321426</xdr:colOff>
      <xdr:row>4</xdr:row>
      <xdr:rowOff>121227</xdr:rowOff>
    </xdr:from>
    <xdr:to>
      <xdr:col>37</xdr:col>
      <xdr:colOff>489626</xdr:colOff>
      <xdr:row>6</xdr:row>
      <xdr:rowOff>1339894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CDF3FF71-FCD4-4DBB-A936-EA6F90D8A4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2031499" y="980209"/>
          <a:ext cx="3825800" cy="4266667"/>
        </a:xfrm>
        <a:prstGeom prst="rect">
          <a:avLst/>
        </a:prstGeom>
      </xdr:spPr>
    </xdr:pic>
    <xdr:clientData/>
  </xdr:twoCellAnchor>
  <xdr:twoCellAnchor editAs="oneCell">
    <xdr:from>
      <xdr:col>24</xdr:col>
      <xdr:colOff>511234</xdr:colOff>
      <xdr:row>7</xdr:row>
      <xdr:rowOff>983672</xdr:rowOff>
    </xdr:from>
    <xdr:to>
      <xdr:col>30</xdr:col>
      <xdr:colOff>296578</xdr:colOff>
      <xdr:row>9</xdr:row>
      <xdr:rowOff>1252621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718607BB-1471-4F26-8A65-EC43DB6F7F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954107" y="6414654"/>
          <a:ext cx="3442944" cy="2790476"/>
        </a:xfrm>
        <a:prstGeom prst="rect">
          <a:avLst/>
        </a:prstGeom>
      </xdr:spPr>
    </xdr:pic>
    <xdr:clientData/>
  </xdr:twoCellAnchor>
  <xdr:twoCellAnchor editAs="oneCell">
    <xdr:from>
      <xdr:col>31</xdr:col>
      <xdr:colOff>499457</xdr:colOff>
      <xdr:row>7</xdr:row>
      <xdr:rowOff>678873</xdr:rowOff>
    </xdr:from>
    <xdr:to>
      <xdr:col>37</xdr:col>
      <xdr:colOff>143848</xdr:colOff>
      <xdr:row>10</xdr:row>
      <xdr:rowOff>487058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8537EA16-67D2-4C75-9C11-D6256ADBB7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2209530" y="6109855"/>
          <a:ext cx="3301991" cy="3590476"/>
        </a:xfrm>
        <a:prstGeom prst="rect">
          <a:avLst/>
        </a:prstGeom>
      </xdr:spPr>
    </xdr:pic>
    <xdr:clientData/>
  </xdr:twoCellAnchor>
  <xdr:twoCellAnchor editAs="oneCell">
    <xdr:from>
      <xdr:col>25</xdr:col>
      <xdr:colOff>42948</xdr:colOff>
      <xdr:row>11</xdr:row>
      <xdr:rowOff>401781</xdr:rowOff>
    </xdr:from>
    <xdr:to>
      <xdr:col>30</xdr:col>
      <xdr:colOff>223519</xdr:colOff>
      <xdr:row>13</xdr:row>
      <xdr:rowOff>1098400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F330064C-D0B6-4B4C-BF51-05E3E9B638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4382403" y="9615054"/>
          <a:ext cx="3228571" cy="3495238"/>
        </a:xfrm>
        <a:prstGeom prst="rect">
          <a:avLst/>
        </a:prstGeom>
      </xdr:spPr>
    </xdr:pic>
    <xdr:clientData/>
  </xdr:twoCellAnchor>
  <xdr:twoCellAnchor editAs="oneCell">
    <xdr:from>
      <xdr:col>31</xdr:col>
      <xdr:colOff>564573</xdr:colOff>
      <xdr:row>11</xdr:row>
      <xdr:rowOff>263237</xdr:rowOff>
    </xdr:from>
    <xdr:to>
      <xdr:col>37</xdr:col>
      <xdr:colOff>132773</xdr:colOff>
      <xdr:row>13</xdr:row>
      <xdr:rowOff>1188427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6C074B74-90F0-42F0-B8D0-6A865B4228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8561628" y="9476510"/>
          <a:ext cx="3225800" cy="3723809"/>
        </a:xfrm>
        <a:prstGeom prst="rect">
          <a:avLst/>
        </a:prstGeom>
      </xdr:spPr>
    </xdr:pic>
    <xdr:clientData/>
  </xdr:twoCellAnchor>
  <xdr:twoCellAnchor editAs="oneCell">
    <xdr:from>
      <xdr:col>25</xdr:col>
      <xdr:colOff>558338</xdr:colOff>
      <xdr:row>14</xdr:row>
      <xdr:rowOff>462742</xdr:rowOff>
    </xdr:from>
    <xdr:to>
      <xdr:col>29</xdr:col>
      <xdr:colOff>329462</xdr:colOff>
      <xdr:row>16</xdr:row>
      <xdr:rowOff>438888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31EB0774-5013-4724-AB9D-ADC92CCEDB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8610811" y="15134706"/>
          <a:ext cx="2209524" cy="3800000"/>
        </a:xfrm>
        <a:prstGeom prst="rect">
          <a:avLst/>
        </a:prstGeom>
      </xdr:spPr>
    </xdr:pic>
    <xdr:clientData/>
  </xdr:twoCellAnchor>
  <xdr:twoCellAnchor editAs="oneCell">
    <xdr:from>
      <xdr:col>32</xdr:col>
      <xdr:colOff>423257</xdr:colOff>
      <xdr:row>14</xdr:row>
      <xdr:rowOff>342900</xdr:rowOff>
    </xdr:from>
    <xdr:to>
      <xdr:col>36</xdr:col>
      <xdr:colOff>382086</xdr:colOff>
      <xdr:row>16</xdr:row>
      <xdr:rowOff>471427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id="{620C50CC-266F-4F77-9675-7FDA2A98E0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2742930" y="15014864"/>
          <a:ext cx="2397229" cy="3952381"/>
        </a:xfrm>
        <a:prstGeom prst="rect">
          <a:avLst/>
        </a:prstGeom>
      </xdr:spPr>
    </xdr:pic>
    <xdr:clientData/>
  </xdr:twoCellAnchor>
  <xdr:twoCellAnchor editAs="oneCell">
    <xdr:from>
      <xdr:col>25</xdr:col>
      <xdr:colOff>99061</xdr:colOff>
      <xdr:row>17</xdr:row>
      <xdr:rowOff>399704</xdr:rowOff>
    </xdr:from>
    <xdr:to>
      <xdr:col>30</xdr:col>
      <xdr:colOff>55910</xdr:colOff>
      <xdr:row>19</xdr:row>
      <xdr:rowOff>452039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079F7738-D0E8-4DCB-A684-78AA4A34DD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8151534" y="19893049"/>
          <a:ext cx="3004849" cy="3876190"/>
        </a:xfrm>
        <a:prstGeom prst="rect">
          <a:avLst/>
        </a:prstGeom>
      </xdr:spPr>
    </xdr:pic>
    <xdr:clientData/>
  </xdr:twoCellAnchor>
  <xdr:twoCellAnchor editAs="oneCell">
    <xdr:from>
      <xdr:col>32</xdr:col>
      <xdr:colOff>122612</xdr:colOff>
      <xdr:row>17</xdr:row>
      <xdr:rowOff>500841</xdr:rowOff>
    </xdr:from>
    <xdr:to>
      <xdr:col>36</xdr:col>
      <xdr:colOff>557631</xdr:colOff>
      <xdr:row>19</xdr:row>
      <xdr:rowOff>115081</xdr:rowOff>
    </xdr:to>
    <xdr:pic>
      <xdr:nvPicPr>
        <xdr:cNvPr id="12" name="Immagine 11">
          <a:extLst>
            <a:ext uri="{FF2B5EF4-FFF2-40B4-BE49-F238E27FC236}">
              <a16:creationId xmlns:a16="http://schemas.microsoft.com/office/drawing/2014/main" id="{68714877-55E6-420E-B395-915CA75408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442285" y="19994186"/>
          <a:ext cx="2873419" cy="3438095"/>
        </a:xfrm>
        <a:prstGeom prst="rect">
          <a:avLst/>
        </a:prstGeom>
      </xdr:spPr>
    </xdr:pic>
    <xdr:clientData/>
  </xdr:twoCellAnchor>
  <xdr:twoCellAnchor editAs="oneCell">
    <xdr:from>
      <xdr:col>25</xdr:col>
      <xdr:colOff>83820</xdr:colOff>
      <xdr:row>20</xdr:row>
      <xdr:rowOff>511925</xdr:rowOff>
    </xdr:from>
    <xdr:to>
      <xdr:col>30</xdr:col>
      <xdr:colOff>140582</xdr:colOff>
      <xdr:row>22</xdr:row>
      <xdr:rowOff>307119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id="{BE189692-42D7-43AA-89E4-AE94DA52CD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8136293" y="24106216"/>
          <a:ext cx="3104762" cy="3619048"/>
        </a:xfrm>
        <a:prstGeom prst="rect">
          <a:avLst/>
        </a:prstGeom>
      </xdr:spPr>
    </xdr:pic>
    <xdr:clientData/>
  </xdr:twoCellAnchor>
  <xdr:twoCellAnchor editAs="oneCell">
    <xdr:from>
      <xdr:col>32</xdr:col>
      <xdr:colOff>35329</xdr:colOff>
      <xdr:row>20</xdr:row>
      <xdr:rowOff>737755</xdr:rowOff>
    </xdr:from>
    <xdr:to>
      <xdr:col>37</xdr:col>
      <xdr:colOff>70272</xdr:colOff>
      <xdr:row>21</xdr:row>
      <xdr:rowOff>1616304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id="{7704248A-9F66-46A2-BA39-22B2FC0EC7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2355002" y="24816955"/>
          <a:ext cx="3082943" cy="2790476"/>
        </a:xfrm>
        <a:prstGeom prst="rect">
          <a:avLst/>
        </a:prstGeom>
      </xdr:spPr>
    </xdr:pic>
    <xdr:clientData/>
  </xdr:twoCellAnchor>
  <xdr:twoCellAnchor editAs="oneCell">
    <xdr:from>
      <xdr:col>25</xdr:col>
      <xdr:colOff>89362</xdr:colOff>
      <xdr:row>23</xdr:row>
      <xdr:rowOff>356062</xdr:rowOff>
    </xdr:from>
    <xdr:to>
      <xdr:col>30</xdr:col>
      <xdr:colOff>241362</xdr:colOff>
      <xdr:row>26</xdr:row>
      <xdr:rowOff>359917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id="{E2E66B37-26FE-4B73-965A-B35963F948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8141835" y="28979553"/>
          <a:ext cx="3200000" cy="3800000"/>
        </a:xfrm>
        <a:prstGeom prst="rect">
          <a:avLst/>
        </a:prstGeom>
      </xdr:spPr>
    </xdr:pic>
    <xdr:clientData/>
  </xdr:twoCellAnchor>
  <xdr:twoCellAnchor editAs="oneCell">
    <xdr:from>
      <xdr:col>31</xdr:col>
      <xdr:colOff>598515</xdr:colOff>
      <xdr:row>23</xdr:row>
      <xdr:rowOff>850670</xdr:rowOff>
    </xdr:from>
    <xdr:to>
      <xdr:col>37</xdr:col>
      <xdr:colOff>100049</xdr:colOff>
      <xdr:row>25</xdr:row>
      <xdr:rowOff>377548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id="{63CB7110-9034-466A-98CE-679D10E4E3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22308588" y="29474161"/>
          <a:ext cx="3159134" cy="2685714"/>
        </a:xfrm>
        <a:prstGeom prst="rect">
          <a:avLst/>
        </a:prstGeom>
      </xdr:spPr>
    </xdr:pic>
    <xdr:clientData/>
  </xdr:twoCellAnchor>
  <xdr:twoCellAnchor editAs="oneCell">
    <xdr:from>
      <xdr:col>25</xdr:col>
      <xdr:colOff>513310</xdr:colOff>
      <xdr:row>27</xdr:row>
      <xdr:rowOff>450274</xdr:rowOff>
    </xdr:from>
    <xdr:to>
      <xdr:col>29</xdr:col>
      <xdr:colOff>265386</xdr:colOff>
      <xdr:row>28</xdr:row>
      <xdr:rowOff>1688131</xdr:rowOff>
    </xdr:to>
    <xdr:pic>
      <xdr:nvPicPr>
        <xdr:cNvPr id="18" name="Immagine 17">
          <a:extLst>
            <a:ext uri="{FF2B5EF4-FFF2-40B4-BE49-F238E27FC236}">
              <a16:creationId xmlns:a16="http://schemas.microsoft.com/office/drawing/2014/main" id="{3E61CC1F-C241-4C70-805C-7F1AB0861A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18981419" y="32939183"/>
          <a:ext cx="2190476" cy="3149784"/>
        </a:xfrm>
        <a:prstGeom prst="rect">
          <a:avLst/>
        </a:prstGeom>
      </xdr:spPr>
    </xdr:pic>
    <xdr:clientData/>
  </xdr:twoCellAnchor>
  <xdr:twoCellAnchor editAs="oneCell">
    <xdr:from>
      <xdr:col>33</xdr:col>
      <xdr:colOff>76892</xdr:colOff>
      <xdr:row>27</xdr:row>
      <xdr:rowOff>749531</xdr:rowOff>
    </xdr:from>
    <xdr:to>
      <xdr:col>36</xdr:col>
      <xdr:colOff>222810</xdr:colOff>
      <xdr:row>28</xdr:row>
      <xdr:rowOff>1368340</xdr:rowOff>
    </xdr:to>
    <xdr:pic>
      <xdr:nvPicPr>
        <xdr:cNvPr id="19" name="Immagine 18">
          <a:extLst>
            <a:ext uri="{FF2B5EF4-FFF2-40B4-BE49-F238E27FC236}">
              <a16:creationId xmlns:a16="http://schemas.microsoft.com/office/drawing/2014/main" id="{9274E9BF-0DA3-4D0C-BF74-59E6F2DE4D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23421801" y="33238440"/>
          <a:ext cx="1974718" cy="25307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441960</xdr:colOff>
      <xdr:row>5</xdr:row>
      <xdr:rowOff>160020</xdr:rowOff>
    </xdr:from>
    <xdr:to>
      <xdr:col>26</xdr:col>
      <xdr:colOff>203560</xdr:colOff>
      <xdr:row>7</xdr:row>
      <xdr:rowOff>1096847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78B8DF9-52FC-4DA9-BA53-058A81EB84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377160" y="1417320"/>
          <a:ext cx="2200000" cy="3466667"/>
        </a:xfrm>
        <a:prstGeom prst="rect">
          <a:avLst/>
        </a:prstGeom>
      </xdr:spPr>
    </xdr:pic>
    <xdr:clientData/>
  </xdr:twoCellAnchor>
  <xdr:twoCellAnchor editAs="oneCell">
    <xdr:from>
      <xdr:col>29</xdr:col>
      <xdr:colOff>236220</xdr:colOff>
      <xdr:row>5</xdr:row>
      <xdr:rowOff>640080</xdr:rowOff>
    </xdr:from>
    <xdr:to>
      <xdr:col>34</xdr:col>
      <xdr:colOff>169172</xdr:colOff>
      <xdr:row>7</xdr:row>
      <xdr:rowOff>643573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D65CC6-BFDB-45AA-BB33-0ADB09C4DC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438620" y="1897380"/>
          <a:ext cx="2980952" cy="2533333"/>
        </a:xfrm>
        <a:prstGeom prst="rect">
          <a:avLst/>
        </a:prstGeom>
      </xdr:spPr>
    </xdr:pic>
    <xdr:clientData/>
  </xdr:twoCellAnchor>
  <xdr:twoCellAnchor editAs="oneCell">
    <xdr:from>
      <xdr:col>22</xdr:col>
      <xdr:colOff>571500</xdr:colOff>
      <xdr:row>8</xdr:row>
      <xdr:rowOff>45720</xdr:rowOff>
    </xdr:from>
    <xdr:to>
      <xdr:col>26</xdr:col>
      <xdr:colOff>114052</xdr:colOff>
      <xdr:row>12</xdr:row>
      <xdr:rowOff>544451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C600E4D-55F0-451B-B05D-D9EF20249C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506700" y="5097780"/>
          <a:ext cx="1980952" cy="3028571"/>
        </a:xfrm>
        <a:prstGeom prst="rect">
          <a:avLst/>
        </a:prstGeom>
      </xdr:spPr>
    </xdr:pic>
    <xdr:clientData/>
  </xdr:twoCellAnchor>
  <xdr:twoCellAnchor editAs="oneCell">
    <xdr:from>
      <xdr:col>29</xdr:col>
      <xdr:colOff>495300</xdr:colOff>
      <xdr:row>8</xdr:row>
      <xdr:rowOff>563880</xdr:rowOff>
    </xdr:from>
    <xdr:to>
      <xdr:col>33</xdr:col>
      <xdr:colOff>275948</xdr:colOff>
      <xdr:row>11</xdr:row>
      <xdr:rowOff>599833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4A0DBBE8-82A9-461A-971F-CEA4078624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9697700" y="5615940"/>
          <a:ext cx="2219048" cy="1933333"/>
        </a:xfrm>
        <a:prstGeom prst="rect">
          <a:avLst/>
        </a:prstGeom>
      </xdr:spPr>
    </xdr:pic>
    <xdr:clientData/>
  </xdr:twoCellAnchor>
  <xdr:twoCellAnchor editAs="oneCell">
    <xdr:from>
      <xdr:col>22</xdr:col>
      <xdr:colOff>388620</xdr:colOff>
      <xdr:row>13</xdr:row>
      <xdr:rowOff>685800</xdr:rowOff>
    </xdr:from>
    <xdr:to>
      <xdr:col>26</xdr:col>
      <xdr:colOff>331172</xdr:colOff>
      <xdr:row>17</xdr:row>
      <xdr:rowOff>56848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FFFC9C2E-F625-405E-AA23-242E8149FB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5323820" y="8900160"/>
          <a:ext cx="2380952" cy="2419048"/>
        </a:xfrm>
        <a:prstGeom prst="rect">
          <a:avLst/>
        </a:prstGeom>
      </xdr:spPr>
    </xdr:pic>
    <xdr:clientData/>
  </xdr:twoCellAnchor>
  <xdr:twoCellAnchor editAs="oneCell">
    <xdr:from>
      <xdr:col>21</xdr:col>
      <xdr:colOff>106680</xdr:colOff>
      <xdr:row>18</xdr:row>
      <xdr:rowOff>266700</xdr:rowOff>
    </xdr:from>
    <xdr:to>
      <xdr:col>27</xdr:col>
      <xdr:colOff>1020509</xdr:colOff>
      <xdr:row>22</xdr:row>
      <xdr:rowOff>561557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D053D3A9-6D20-454D-A864-22495E36BA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4432280" y="12291060"/>
          <a:ext cx="4571429" cy="3342857"/>
        </a:xfrm>
        <a:prstGeom prst="rect">
          <a:avLst/>
        </a:prstGeom>
      </xdr:spPr>
    </xdr:pic>
    <xdr:clientData/>
  </xdr:twoCellAnchor>
  <xdr:twoCellAnchor editAs="oneCell">
    <xdr:from>
      <xdr:col>28</xdr:col>
      <xdr:colOff>83820</xdr:colOff>
      <xdr:row>19</xdr:row>
      <xdr:rowOff>266700</xdr:rowOff>
    </xdr:from>
    <xdr:to>
      <xdr:col>34</xdr:col>
      <xdr:colOff>654791</xdr:colOff>
      <xdr:row>21</xdr:row>
      <xdr:rowOff>485557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id="{0F8B8556-477A-4DDE-820B-1DD84152E4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9232880" y="13053060"/>
          <a:ext cx="4228571" cy="1742857"/>
        </a:xfrm>
        <a:prstGeom prst="rect">
          <a:avLst/>
        </a:prstGeom>
      </xdr:spPr>
    </xdr:pic>
    <xdr:clientData/>
  </xdr:twoCellAnchor>
  <xdr:twoCellAnchor editAs="oneCell">
    <xdr:from>
      <xdr:col>22</xdr:col>
      <xdr:colOff>419100</xdr:colOff>
      <xdr:row>23</xdr:row>
      <xdr:rowOff>129540</xdr:rowOff>
    </xdr:from>
    <xdr:to>
      <xdr:col>26</xdr:col>
      <xdr:colOff>552129</xdr:colOff>
      <xdr:row>25</xdr:row>
      <xdr:rowOff>1113986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B7C888F7-FD4B-4273-AB12-EDA2A773EA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5354300" y="15963900"/>
          <a:ext cx="2571429" cy="3514286"/>
        </a:xfrm>
        <a:prstGeom prst="rect">
          <a:avLst/>
        </a:prstGeom>
      </xdr:spPr>
    </xdr:pic>
    <xdr:clientData/>
  </xdr:twoCellAnchor>
  <xdr:twoCellAnchor editAs="oneCell">
    <xdr:from>
      <xdr:col>29</xdr:col>
      <xdr:colOff>510540</xdr:colOff>
      <xdr:row>23</xdr:row>
      <xdr:rowOff>982980</xdr:rowOff>
    </xdr:from>
    <xdr:to>
      <xdr:col>33</xdr:col>
      <xdr:colOff>376902</xdr:colOff>
      <xdr:row>25</xdr:row>
      <xdr:rowOff>234092</xdr:rowOff>
    </xdr:to>
    <xdr:pic>
      <xdr:nvPicPr>
        <xdr:cNvPr id="12" name="Immagine 11">
          <a:extLst>
            <a:ext uri="{FF2B5EF4-FFF2-40B4-BE49-F238E27FC236}">
              <a16:creationId xmlns:a16="http://schemas.microsoft.com/office/drawing/2014/main" id="{34004EA8-4AC4-4509-968B-BFE0CA238A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20269200" y="16817340"/>
          <a:ext cx="2304762" cy="1780952"/>
        </a:xfrm>
        <a:prstGeom prst="rect">
          <a:avLst/>
        </a:prstGeom>
      </xdr:spPr>
    </xdr:pic>
    <xdr:clientData/>
  </xdr:twoCellAnchor>
  <xdr:twoCellAnchor editAs="oneCell">
    <xdr:from>
      <xdr:col>29</xdr:col>
      <xdr:colOff>576944</xdr:colOff>
      <xdr:row>13</xdr:row>
      <xdr:rowOff>413658</xdr:rowOff>
    </xdr:from>
    <xdr:to>
      <xdr:col>33</xdr:col>
      <xdr:colOff>261212</xdr:colOff>
      <xdr:row>17</xdr:row>
      <xdr:rowOff>345066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id="{9FF31065-40CC-4C52-85EC-B5D97A7B62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0334515" y="8632372"/>
          <a:ext cx="2122668" cy="29794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tieurope.com/content/dam/tti-europe/manufacturers/aptiv/resources/ShieldPack%20HV%20RCS1190%20SI%20A4%20Web.pdf" TargetMode="External"/><Relationship Id="rId13" Type="http://schemas.openxmlformats.org/officeDocument/2006/relationships/hyperlink" Target="https://www.mouser.it/datasheet/2/22/DS-SB2-0-1158190.pdf" TargetMode="External"/><Relationship Id="rId3" Type="http://schemas.openxmlformats.org/officeDocument/2006/relationships/hyperlink" Target="https://www.mouser.cn/pdfDocs/HVRCS890RV.pdf" TargetMode="External"/><Relationship Id="rId7" Type="http://schemas.openxmlformats.org/officeDocument/2006/relationships/hyperlink" Target="https://www.ttieurope.com/content/dam/tti-europe/manufacturers/aptiv/resources/ShieldPack%20HV%20RCS1190%20SI%20A4%20Web.pdf" TargetMode="External"/><Relationship Id="rId12" Type="http://schemas.openxmlformats.org/officeDocument/2006/relationships/hyperlink" Target="https://www.mouser.it/datasheet/2/22/DS-SB2-0-1158190.pdf" TargetMode="External"/><Relationship Id="rId17" Type="http://schemas.openxmlformats.org/officeDocument/2006/relationships/drawing" Target="../drawings/drawing1.xml"/><Relationship Id="rId2" Type="http://schemas.openxmlformats.org/officeDocument/2006/relationships/hyperlink" Target="https://www.mouser.it/datasheet/2/18/1/HVSL1200-1499359.pdf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s://www.mouser.it/datasheet/2/18/1/HVSL1200-1499359.pdf" TargetMode="External"/><Relationship Id="rId6" Type="http://schemas.openxmlformats.org/officeDocument/2006/relationships/hyperlink" Target="https://www.ttieurope.com/content/dam/tti-europe/manufacturers/aptiv/resources/ShieldPack%20HV%20RCS890%20SI%20A4%20Web.pdf" TargetMode="External"/><Relationship Id="rId11" Type="http://schemas.openxmlformats.org/officeDocument/2006/relationships/hyperlink" Target="https://docs.rs-online.com/4a0c/0900766b81638f8e.pdf" TargetMode="External"/><Relationship Id="rId5" Type="http://schemas.openxmlformats.org/officeDocument/2006/relationships/hyperlink" Target="https://www.ttieurope.com/content/dam/tti-europe/manufacturers/aptiv/resources/ShieldPack%20HV%20RCS890%20SI%20A4%20Web.pdf" TargetMode="External"/><Relationship Id="rId15" Type="http://schemas.openxmlformats.org/officeDocument/2006/relationships/hyperlink" Target="https://www.mouser.it/datasheet/2/22/DS-SB2-0-1158190.pdf" TargetMode="External"/><Relationship Id="rId10" Type="http://schemas.openxmlformats.org/officeDocument/2006/relationships/hyperlink" Target="https://eu.mouser.com/datasheet/2/18/APCD%20SZ%20xEV%20HVPT-49c1882d-01ac-4303-ab4c-1bce1f784-1289350.pdf" TargetMode="External"/><Relationship Id="rId4" Type="http://schemas.openxmlformats.org/officeDocument/2006/relationships/hyperlink" Target="https://www.mouser.cn/pdfDocs/HVRCS890RV.pdf" TargetMode="External"/><Relationship Id="rId9" Type="http://schemas.openxmlformats.org/officeDocument/2006/relationships/hyperlink" Target="https://www.mouser.it/datasheet/2/18/APCD%20SZ%20xEV%20HVPT-49c1882d-01ac-4303-ab4c-1bce1f784-1289350.pdf" TargetMode="External"/><Relationship Id="rId14" Type="http://schemas.openxmlformats.org/officeDocument/2006/relationships/hyperlink" Target="https://www.mouser.it/datasheet/2/22/DS-SB2-0-1158190.pdf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e.com/usa-en/product-4-2325013-1.html?te_bu=Cor&amp;te_type=other&amp;te_campaign=trp_glo_buylink-pdp&amp;elqCampaignId=29714" TargetMode="External"/><Relationship Id="rId13" Type="http://schemas.openxmlformats.org/officeDocument/2006/relationships/hyperlink" Target="https://docs.rs-online.com/4a0c/0900766b81638f8e.pdf" TargetMode="External"/><Relationship Id="rId18" Type="http://schemas.openxmlformats.org/officeDocument/2006/relationships/printerSettings" Target="../printerSettings/printerSettings2.bin"/><Relationship Id="rId3" Type="http://schemas.openxmlformats.org/officeDocument/2006/relationships/hyperlink" Target="https://it.rs-online.com/web/p/connettori-per-veicoli-elettrici/1741985/" TargetMode="External"/><Relationship Id="rId7" Type="http://schemas.openxmlformats.org/officeDocument/2006/relationships/hyperlink" Target="https://www.te.com/usa-en/product-4-2325013-1.datasheet.pdf" TargetMode="External"/><Relationship Id="rId12" Type="http://schemas.openxmlformats.org/officeDocument/2006/relationships/hyperlink" Target="https://www.mouser.it/datasheet/2/22/DS_SB175-1667988.pdf" TargetMode="External"/><Relationship Id="rId17" Type="http://schemas.openxmlformats.org/officeDocument/2006/relationships/hyperlink" Target="https://www.mouser.it/datasheet/2/22/DS_SB175-1667988.pdf" TargetMode="External"/><Relationship Id="rId2" Type="http://schemas.openxmlformats.org/officeDocument/2006/relationships/hyperlink" Target="https://www.amphenol.co.jp/military/catalog/HVSL1000.pdf" TargetMode="External"/><Relationship Id="rId16" Type="http://schemas.openxmlformats.org/officeDocument/2006/relationships/hyperlink" Target="https://ecat.aptiv.com/docs/default-source/datasheets/high-voltage/hv-power-conversion/hv-ak-pass-through-a4-web.pdf?Status=Master&amp;sfvrsn=3f5fdf1a_2" TargetMode="External"/><Relationship Id="rId1" Type="http://schemas.openxmlformats.org/officeDocument/2006/relationships/hyperlink" Target="https://www.amphenol.co.jp/military/catalog/HVSL1000.pdf" TargetMode="External"/><Relationship Id="rId6" Type="http://schemas.openxmlformats.org/officeDocument/2006/relationships/hyperlink" Target="https://www.te.com/usa-en/product-4-2325013-1.datasheet.pdf" TargetMode="External"/><Relationship Id="rId11" Type="http://schemas.openxmlformats.org/officeDocument/2006/relationships/hyperlink" Target="https://www.mouser.it/datasheet/2/18/APCD%20SZ%20xEV%20HVPT-49c1882d-01ac-4303-ab4c-1bce1f784-1289350.pdf" TargetMode="External"/><Relationship Id="rId5" Type="http://schemas.openxmlformats.org/officeDocument/2006/relationships/hyperlink" Target="https://www.mouser.com/pdfDocs/HVRCS890RV.pdf" TargetMode="External"/><Relationship Id="rId15" Type="http://schemas.openxmlformats.org/officeDocument/2006/relationships/hyperlink" Target="https://www.mouser.it/datasheet/2/22/DS_SB175-1667988.pdf" TargetMode="External"/><Relationship Id="rId10" Type="http://schemas.openxmlformats.org/officeDocument/2006/relationships/hyperlink" Target="https://www.mouser.it/datasheet/2/18/APCD%20SZ%20xEV%20HVPT-49c1882d-01ac-4303-ab4c-1bce1f784-1289350.pdf" TargetMode="External"/><Relationship Id="rId19" Type="http://schemas.openxmlformats.org/officeDocument/2006/relationships/drawing" Target="../drawings/drawing2.xml"/><Relationship Id="rId4" Type="http://schemas.openxmlformats.org/officeDocument/2006/relationships/hyperlink" Target="https://www.mouser.com/pdfDocs/HVRCS890RV.pdf" TargetMode="External"/><Relationship Id="rId9" Type="http://schemas.openxmlformats.org/officeDocument/2006/relationships/hyperlink" Target="https://www.mouser.it/datasheet/2/22/DS_SB175-1667988.pdf" TargetMode="External"/><Relationship Id="rId14" Type="http://schemas.openxmlformats.org/officeDocument/2006/relationships/hyperlink" Target="https://www.mouser.it/datasheet/2/22/DS_SB175-1667988.pdf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ecat.aptiv.com/docs/default-source/datasheets/high-voltage/hv-auxiliary-modules/shield-pack-hv280-a4-web.pdf?sfvrsn=87d6c50c_8" TargetMode="External"/><Relationship Id="rId13" Type="http://schemas.openxmlformats.org/officeDocument/2006/relationships/hyperlink" Target="https://www.te.com/usa-en/product-1-2103177-1.datasheet.pdf" TargetMode="External"/><Relationship Id="rId3" Type="http://schemas.openxmlformats.org/officeDocument/2006/relationships/hyperlink" Target="https://ecat.aptiv.com/docs/default-source/datasheets/high-voltage/hv-auxiliary-modules/shield-pack-hv280-a4-web.pdf?sfvrsn=87d6c50c_8" TargetMode="External"/><Relationship Id="rId7" Type="http://schemas.openxmlformats.org/officeDocument/2006/relationships/hyperlink" Target="https://ecat.aptiv.com/docs/default-source/datasheets/high-voltage/hv-auxiliary-modules/shield-pack-hv280-a4-web.pdf?sfvrsn=87d6c50c_8" TargetMode="External"/><Relationship Id="rId12" Type="http://schemas.openxmlformats.org/officeDocument/2006/relationships/hyperlink" Target="https://www.te.com/usa-en/product-2103124-1.datasheet.pdf" TargetMode="External"/><Relationship Id="rId2" Type="http://schemas.openxmlformats.org/officeDocument/2006/relationships/hyperlink" Target="https://docs.rs-online.com/db5e/0900766b815418fd.pdf" TargetMode="External"/><Relationship Id="rId1" Type="http://schemas.openxmlformats.org/officeDocument/2006/relationships/hyperlink" Target="https://docs.rs-online.com/db5e/0900766b815418fd.pdf" TargetMode="External"/><Relationship Id="rId6" Type="http://schemas.openxmlformats.org/officeDocument/2006/relationships/hyperlink" Target="https://ecat.aptiv.com/docs/default-source/datasheets/high-voltage/hv-auxiliary-modules/shield-pack-hv280-a4-web.pdf?sfvrsn=87d6c50c_8" TargetMode="External"/><Relationship Id="rId11" Type="http://schemas.openxmlformats.org/officeDocument/2006/relationships/hyperlink" Target="https://www.powerandsignal.com/images/PowerAndSignal.COM/pdfs/Shield-Pack_HV280_A4_Web.pdf" TargetMode="External"/><Relationship Id="rId5" Type="http://schemas.openxmlformats.org/officeDocument/2006/relationships/hyperlink" Target="https://ecat.aptiv.com/docs/default-source/datasheets/high-voltage/hv-auxiliary-modules/shield-pack-hv280-a4-web.pdf?sfvrsn=87d6c50c_8" TargetMode="External"/><Relationship Id="rId15" Type="http://schemas.openxmlformats.org/officeDocument/2006/relationships/drawing" Target="../drawings/drawing3.xml"/><Relationship Id="rId10" Type="http://schemas.openxmlformats.org/officeDocument/2006/relationships/hyperlink" Target="https://www.powerandsignal.com/images/PowerAndSignal.COM/pdfs/Shield-Pack_HV280_A4_Web.pdf" TargetMode="External"/><Relationship Id="rId4" Type="http://schemas.openxmlformats.org/officeDocument/2006/relationships/hyperlink" Target="https://ecat.aptiv.com/docs/default-source/datasheets/high-voltage/hv-auxiliary-modules/shield-pack-hv280-a4-web.pdf?sfvrsn=87d6c50c_8" TargetMode="External"/><Relationship Id="rId9" Type="http://schemas.openxmlformats.org/officeDocument/2006/relationships/hyperlink" Target="https://www.powerandsignal.com/images/PowerAndSignal.COM/pdfs/Shield-Pack_HV280_A4_Web.pdf" TargetMode="External"/><Relationship Id="rId1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ouser.it/datasheet/2/22/DS-SB2-0-1158190.pdf" TargetMode="External"/><Relationship Id="rId2" Type="http://schemas.openxmlformats.org/officeDocument/2006/relationships/hyperlink" Target="https://il.farnell.com/aptiv-formerly-delphi/33502217/automotive-contact-socket-crimp/dp/3019260" TargetMode="External"/><Relationship Id="rId1" Type="http://schemas.openxmlformats.org/officeDocument/2006/relationships/hyperlink" Target="https://www.newark.com/aptiv-formerly-delphi/10811962/automotive-contact-socket-crimp/dp/34AH3070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s://www.mouser.it/datasheet/2/22/DS_SB175-166798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L53"/>
  <sheetViews>
    <sheetView zoomScale="55" zoomScaleNormal="55" workbookViewId="0">
      <selection activeCell="B8" sqref="B8:AI11"/>
    </sheetView>
  </sheetViews>
  <sheetFormatPr defaultRowHeight="14.4" x14ac:dyDescent="0.3"/>
  <cols>
    <col min="2" max="2" width="9" style="18" bestFit="1" customWidth="1"/>
    <col min="3" max="3" width="7.5546875" customWidth="1"/>
    <col min="4" max="4" width="16.44140625" bestFit="1" customWidth="1"/>
    <col min="5" max="6" width="12.77734375" customWidth="1"/>
    <col min="7" max="7" width="7.33203125" customWidth="1"/>
    <col min="8" max="8" width="12.77734375" hidden="1" customWidth="1"/>
    <col min="12" max="12" width="5.6640625" customWidth="1"/>
    <col min="13" max="13" width="22.77734375" customWidth="1"/>
    <col min="17" max="17" width="18.33203125" customWidth="1"/>
    <col min="18" max="18" width="10.21875" style="18" bestFit="1" customWidth="1"/>
    <col min="19" max="19" width="9.21875" bestFit="1" customWidth="1"/>
    <col min="20" max="20" width="9.88671875" customWidth="1"/>
    <col min="21" max="21" width="30" style="27" bestFit="1" customWidth="1"/>
    <col min="37" max="37" width="21.5546875" bestFit="1" customWidth="1"/>
    <col min="39" max="39" width="9.77734375" bestFit="1" customWidth="1"/>
  </cols>
  <sheetData>
    <row r="2" spans="2:35" ht="15" thickBot="1" x14ac:dyDescent="0.35"/>
    <row r="3" spans="2:35" ht="19.2" customHeight="1" thickBot="1" x14ac:dyDescent="0.35">
      <c r="B3" s="189" t="s">
        <v>14</v>
      </c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1"/>
    </row>
    <row r="4" spans="2:35" ht="23.4" thickBot="1" x14ac:dyDescent="0.35">
      <c r="B4" s="34" t="s">
        <v>89</v>
      </c>
      <c r="C4" s="33" t="s">
        <v>0</v>
      </c>
      <c r="D4" s="28" t="s">
        <v>6</v>
      </c>
      <c r="E4" s="184" t="s">
        <v>17</v>
      </c>
      <c r="F4" s="184"/>
      <c r="G4" s="184"/>
      <c r="H4" s="184"/>
      <c r="I4" s="184" t="s">
        <v>1</v>
      </c>
      <c r="J4" s="184"/>
      <c r="K4" s="184"/>
      <c r="L4" s="184"/>
      <c r="M4" s="29" t="s">
        <v>88</v>
      </c>
      <c r="N4" s="198" t="s">
        <v>2</v>
      </c>
      <c r="O4" s="198"/>
      <c r="P4" s="198"/>
      <c r="Q4" s="198"/>
      <c r="R4" s="28" t="s">
        <v>3</v>
      </c>
      <c r="S4" s="31" t="s">
        <v>4</v>
      </c>
      <c r="T4" s="31" t="s">
        <v>102</v>
      </c>
      <c r="U4" s="32" t="s">
        <v>35</v>
      </c>
    </row>
    <row r="5" spans="2:35" ht="120" customHeight="1" x14ac:dyDescent="0.3">
      <c r="B5" s="201">
        <v>1</v>
      </c>
      <c r="C5" s="4" t="s">
        <v>5</v>
      </c>
      <c r="D5" s="20" t="s">
        <v>7</v>
      </c>
      <c r="E5" s="185" t="s">
        <v>9</v>
      </c>
      <c r="F5" s="185"/>
      <c r="G5" s="185"/>
      <c r="H5" s="185"/>
      <c r="I5" s="185" t="s">
        <v>19</v>
      </c>
      <c r="J5" s="185"/>
      <c r="K5" s="185"/>
      <c r="L5" s="185"/>
      <c r="M5" s="35" t="s">
        <v>87</v>
      </c>
      <c r="N5" s="185" t="s">
        <v>8</v>
      </c>
      <c r="O5" s="185"/>
      <c r="P5" s="185"/>
      <c r="Q5" s="185"/>
      <c r="R5" s="20">
        <v>1</v>
      </c>
      <c r="S5" s="5" t="s">
        <v>10</v>
      </c>
      <c r="T5" s="5">
        <v>86.03</v>
      </c>
      <c r="U5" s="10" t="s">
        <v>90</v>
      </c>
      <c r="V5" s="156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62"/>
    </row>
    <row r="6" spans="2:35" ht="120" customHeight="1" x14ac:dyDescent="0.3">
      <c r="B6" s="201"/>
      <c r="C6" s="6" t="s">
        <v>5</v>
      </c>
      <c r="D6" s="19" t="s">
        <v>7</v>
      </c>
      <c r="E6" s="186" t="s">
        <v>11</v>
      </c>
      <c r="F6" s="186"/>
      <c r="G6" s="186"/>
      <c r="H6" s="186"/>
      <c r="I6" s="186" t="s">
        <v>18</v>
      </c>
      <c r="J6" s="186"/>
      <c r="K6" s="186"/>
      <c r="L6" s="186"/>
      <c r="M6" s="36" t="s">
        <v>87</v>
      </c>
      <c r="N6" s="186" t="s">
        <v>12</v>
      </c>
      <c r="O6" s="186"/>
      <c r="P6" s="186"/>
      <c r="Q6" s="186"/>
      <c r="R6" s="19">
        <v>1</v>
      </c>
      <c r="S6" s="8" t="s">
        <v>13</v>
      </c>
      <c r="T6" s="8">
        <v>102.53</v>
      </c>
      <c r="U6" s="25"/>
      <c r="V6" s="158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63"/>
    </row>
    <row r="7" spans="2:35" ht="120" customHeight="1" thickBot="1" x14ac:dyDescent="0.35">
      <c r="B7" s="202"/>
      <c r="C7" s="187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41" t="s">
        <v>31</v>
      </c>
      <c r="S7" s="42">
        <f>S5+S6</f>
        <v>233.07</v>
      </c>
      <c r="T7" s="42">
        <f>T5+T6</f>
        <v>188.56</v>
      </c>
      <c r="U7" s="125" t="s">
        <v>196</v>
      </c>
      <c r="V7" s="160"/>
      <c r="W7" s="161"/>
      <c r="X7" s="161"/>
      <c r="Y7" s="161"/>
      <c r="Z7" s="161"/>
      <c r="AA7" s="161"/>
      <c r="AB7" s="161"/>
      <c r="AC7" s="161"/>
      <c r="AD7" s="161"/>
      <c r="AE7" s="161"/>
      <c r="AF7" s="161"/>
      <c r="AG7" s="161"/>
      <c r="AH7" s="161"/>
      <c r="AI7" s="164"/>
    </row>
    <row r="8" spans="2:35" ht="90" customHeight="1" x14ac:dyDescent="0.3">
      <c r="B8" s="192">
        <v>2</v>
      </c>
      <c r="C8" s="11" t="s">
        <v>5</v>
      </c>
      <c r="D8" s="22" t="s">
        <v>15</v>
      </c>
      <c r="E8" s="183" t="s">
        <v>16</v>
      </c>
      <c r="F8" s="183"/>
      <c r="G8" s="183"/>
      <c r="H8" s="183"/>
      <c r="I8" s="183" t="s">
        <v>20</v>
      </c>
      <c r="J8" s="183"/>
      <c r="K8" s="183"/>
      <c r="L8" s="183"/>
      <c r="M8" s="40" t="s">
        <v>87</v>
      </c>
      <c r="N8" s="183" t="s">
        <v>22</v>
      </c>
      <c r="O8" s="183"/>
      <c r="P8" s="183"/>
      <c r="Q8" s="183"/>
      <c r="R8" s="22">
        <v>1</v>
      </c>
      <c r="S8" s="12" t="s">
        <v>24</v>
      </c>
      <c r="T8" s="12">
        <v>32.56</v>
      </c>
      <c r="U8" s="17"/>
      <c r="V8" s="156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7"/>
      <c r="AI8" s="162"/>
    </row>
    <row r="9" spans="2:35" ht="90" customHeight="1" x14ac:dyDescent="0.3">
      <c r="B9" s="193"/>
      <c r="C9" s="6" t="s">
        <v>5</v>
      </c>
      <c r="D9" s="19" t="s">
        <v>15</v>
      </c>
      <c r="E9" s="186" t="s">
        <v>16</v>
      </c>
      <c r="F9" s="186"/>
      <c r="G9" s="186"/>
      <c r="H9" s="186"/>
      <c r="I9" s="186" t="s">
        <v>21</v>
      </c>
      <c r="J9" s="186"/>
      <c r="K9" s="186"/>
      <c r="L9" s="186"/>
      <c r="M9" s="36" t="s">
        <v>87</v>
      </c>
      <c r="N9" s="186" t="s">
        <v>23</v>
      </c>
      <c r="O9" s="186"/>
      <c r="P9" s="186"/>
      <c r="Q9" s="186"/>
      <c r="R9" s="19">
        <v>1</v>
      </c>
      <c r="S9" s="8" t="s">
        <v>25</v>
      </c>
      <c r="T9" s="8">
        <v>59.73</v>
      </c>
      <c r="U9" s="25"/>
      <c r="V9" s="158"/>
      <c r="W9" s="159"/>
      <c r="X9" s="159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63"/>
    </row>
    <row r="10" spans="2:35" ht="90" customHeight="1" x14ac:dyDescent="0.3">
      <c r="B10" s="193"/>
      <c r="C10" s="6"/>
      <c r="D10" s="186" t="s">
        <v>91</v>
      </c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6"/>
      <c r="S10" s="8">
        <f>'Associated Parts'!I12</f>
        <v>140.20400000000001</v>
      </c>
      <c r="T10" s="8">
        <f>'Associated Parts'!J12</f>
        <v>90.983999999999995</v>
      </c>
      <c r="U10" s="25"/>
      <c r="V10" s="160"/>
      <c r="W10" s="161"/>
      <c r="X10" s="161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4"/>
    </row>
    <row r="11" spans="2:35" ht="90" customHeight="1" thickBot="1" x14ac:dyDescent="0.35">
      <c r="B11" s="194"/>
      <c r="C11" s="187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21" t="s">
        <v>31</v>
      </c>
      <c r="S11" s="13">
        <f>S8+S9+S10</f>
        <v>277.41399999999999</v>
      </c>
      <c r="T11" s="13">
        <f>T8+T9+T10</f>
        <v>183.274</v>
      </c>
      <c r="U11" s="126" t="s">
        <v>195</v>
      </c>
      <c r="V11" s="160"/>
      <c r="W11" s="161"/>
      <c r="X11" s="161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4"/>
    </row>
    <row r="12" spans="2:35" ht="120" customHeight="1" x14ac:dyDescent="0.3">
      <c r="B12" s="195">
        <v>3</v>
      </c>
      <c r="C12" s="11" t="s">
        <v>5</v>
      </c>
      <c r="D12" s="22" t="s">
        <v>15</v>
      </c>
      <c r="E12" s="183" t="s">
        <v>26</v>
      </c>
      <c r="F12" s="183"/>
      <c r="G12" s="183"/>
      <c r="H12" s="183"/>
      <c r="I12" s="183" t="s">
        <v>27</v>
      </c>
      <c r="J12" s="183"/>
      <c r="K12" s="183"/>
      <c r="L12" s="183"/>
      <c r="M12" s="40" t="s">
        <v>87</v>
      </c>
      <c r="N12" s="183" t="s">
        <v>29</v>
      </c>
      <c r="O12" s="183"/>
      <c r="P12" s="183"/>
      <c r="Q12" s="183"/>
      <c r="R12" s="22">
        <v>1</v>
      </c>
      <c r="S12" s="12" t="s">
        <v>32</v>
      </c>
      <c r="T12" s="12" t="s">
        <v>122</v>
      </c>
      <c r="U12" s="17"/>
      <c r="V12" s="156"/>
      <c r="W12" s="157"/>
      <c r="X12" s="157"/>
      <c r="Y12" s="157"/>
      <c r="Z12" s="157"/>
      <c r="AA12" s="157"/>
      <c r="AB12" s="157"/>
      <c r="AC12" s="157"/>
      <c r="AD12" s="157"/>
      <c r="AE12" s="157"/>
      <c r="AF12" s="157"/>
      <c r="AG12" s="157"/>
      <c r="AH12" s="157"/>
      <c r="AI12" s="162"/>
    </row>
    <row r="13" spans="2:35" ht="120" customHeight="1" x14ac:dyDescent="0.3">
      <c r="B13" s="196"/>
      <c r="C13" s="6" t="s">
        <v>5</v>
      </c>
      <c r="D13" s="19" t="s">
        <v>15</v>
      </c>
      <c r="E13" s="186" t="s">
        <v>26</v>
      </c>
      <c r="F13" s="186"/>
      <c r="G13" s="186"/>
      <c r="H13" s="186"/>
      <c r="I13" s="186" t="s">
        <v>28</v>
      </c>
      <c r="J13" s="186"/>
      <c r="K13" s="186"/>
      <c r="L13" s="186"/>
      <c r="M13" s="36" t="s">
        <v>87</v>
      </c>
      <c r="N13" s="186" t="s">
        <v>30</v>
      </c>
      <c r="O13" s="186"/>
      <c r="P13" s="186"/>
      <c r="Q13" s="186"/>
      <c r="R13" s="19">
        <v>1</v>
      </c>
      <c r="S13" s="8" t="s">
        <v>33</v>
      </c>
      <c r="T13" s="8">
        <v>32.729999999999997</v>
      </c>
      <c r="U13" s="25"/>
      <c r="V13" s="158"/>
      <c r="W13" s="159"/>
      <c r="X13" s="159"/>
      <c r="Y13" s="159"/>
      <c r="Z13" s="159"/>
      <c r="AA13" s="159"/>
      <c r="AB13" s="159"/>
      <c r="AC13" s="159"/>
      <c r="AD13" s="159"/>
      <c r="AE13" s="159"/>
      <c r="AF13" s="159"/>
      <c r="AG13" s="159"/>
      <c r="AH13" s="159"/>
      <c r="AI13" s="163"/>
    </row>
    <row r="14" spans="2:35" ht="120" customHeight="1" x14ac:dyDescent="0.3">
      <c r="B14" s="196"/>
      <c r="C14" s="6"/>
      <c r="D14" s="186" t="s">
        <v>91</v>
      </c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9"/>
      <c r="S14" s="8">
        <f>'Associated Parts'!I19</f>
        <v>68.072000000000003</v>
      </c>
      <c r="T14" s="8">
        <f>'Associated Parts'!J19</f>
        <v>49.666000000000004</v>
      </c>
      <c r="U14" s="25"/>
      <c r="V14" s="160"/>
      <c r="W14" s="161"/>
      <c r="X14" s="161"/>
      <c r="Y14" s="161"/>
      <c r="Z14" s="161"/>
      <c r="AA14" s="161"/>
      <c r="AB14" s="161"/>
      <c r="AC14" s="161"/>
      <c r="AD14" s="161"/>
      <c r="AE14" s="161"/>
      <c r="AF14" s="161"/>
      <c r="AG14" s="161"/>
      <c r="AH14" s="161"/>
      <c r="AI14" s="164"/>
    </row>
    <row r="15" spans="2:35" ht="120" customHeight="1" thickBot="1" x14ac:dyDescent="0.35">
      <c r="B15" s="197"/>
      <c r="C15" s="187"/>
      <c r="D15" s="188"/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21" t="s">
        <v>31</v>
      </c>
      <c r="S15" s="13">
        <f>S12+S13+S14</f>
        <v>182.602</v>
      </c>
      <c r="T15" s="13">
        <f>T12+T13+T14</f>
        <v>122.43600000000001</v>
      </c>
      <c r="U15" s="126" t="s">
        <v>197</v>
      </c>
      <c r="V15" s="160"/>
      <c r="W15" s="161"/>
      <c r="X15" s="161"/>
      <c r="Y15" s="161"/>
      <c r="Z15" s="161"/>
      <c r="AA15" s="161"/>
      <c r="AB15" s="161"/>
      <c r="AC15" s="161"/>
      <c r="AD15" s="161"/>
      <c r="AE15" s="161"/>
      <c r="AF15" s="161"/>
      <c r="AG15" s="161"/>
      <c r="AH15" s="161"/>
      <c r="AI15" s="164"/>
    </row>
    <row r="16" spans="2:35" ht="100.05" customHeight="1" x14ac:dyDescent="0.3">
      <c r="B16" s="203">
        <v>4</v>
      </c>
      <c r="C16" s="11" t="s">
        <v>5</v>
      </c>
      <c r="D16" s="22" t="s">
        <v>15</v>
      </c>
      <c r="E16" s="183" t="s">
        <v>34</v>
      </c>
      <c r="F16" s="183"/>
      <c r="G16" s="183"/>
      <c r="H16" s="183"/>
      <c r="I16" s="183" t="s">
        <v>36</v>
      </c>
      <c r="J16" s="183"/>
      <c r="K16" s="183"/>
      <c r="L16" s="183"/>
      <c r="M16" s="40" t="s">
        <v>87</v>
      </c>
      <c r="N16" s="183" t="s">
        <v>40</v>
      </c>
      <c r="O16" s="183"/>
      <c r="P16" s="183"/>
      <c r="Q16" s="183"/>
      <c r="R16" s="22">
        <v>1</v>
      </c>
      <c r="S16" s="12" t="s">
        <v>38</v>
      </c>
      <c r="T16" s="12" t="s">
        <v>38</v>
      </c>
      <c r="U16" s="22" t="s">
        <v>123</v>
      </c>
      <c r="V16" s="157"/>
      <c r="W16" s="157"/>
      <c r="X16" s="157"/>
      <c r="Y16" s="157"/>
      <c r="Z16" s="157"/>
      <c r="AA16" s="157"/>
      <c r="AB16" s="157"/>
      <c r="AC16" s="157"/>
      <c r="AD16" s="157"/>
      <c r="AE16" s="157"/>
      <c r="AF16" s="157"/>
      <c r="AG16" s="157"/>
      <c r="AH16" s="157"/>
      <c r="AI16" s="162"/>
    </row>
    <row r="17" spans="1:36" ht="100.05" customHeight="1" x14ac:dyDescent="0.3">
      <c r="B17" s="204"/>
      <c r="C17" s="6" t="s">
        <v>5</v>
      </c>
      <c r="D17" s="7" t="s">
        <v>15</v>
      </c>
      <c r="E17" s="186" t="s">
        <v>34</v>
      </c>
      <c r="F17" s="186"/>
      <c r="G17" s="186"/>
      <c r="H17" s="186"/>
      <c r="I17" s="186" t="s">
        <v>37</v>
      </c>
      <c r="J17" s="186"/>
      <c r="K17" s="186"/>
      <c r="L17" s="186"/>
      <c r="M17" s="40" t="s">
        <v>87</v>
      </c>
      <c r="N17" s="186" t="s">
        <v>41</v>
      </c>
      <c r="O17" s="186"/>
      <c r="P17" s="186"/>
      <c r="Q17" s="186"/>
      <c r="R17" s="19">
        <v>1</v>
      </c>
      <c r="S17" s="8" t="s">
        <v>39</v>
      </c>
      <c r="T17" s="8" t="s">
        <v>39</v>
      </c>
      <c r="U17" s="19" t="s">
        <v>124</v>
      </c>
      <c r="V17" s="159"/>
      <c r="W17" s="159"/>
      <c r="X17" s="159"/>
      <c r="Y17" s="159"/>
      <c r="Z17" s="159"/>
      <c r="AA17" s="159"/>
      <c r="AB17" s="159"/>
      <c r="AC17" s="159"/>
      <c r="AD17" s="159"/>
      <c r="AE17" s="159"/>
      <c r="AF17" s="159"/>
      <c r="AG17" s="159"/>
      <c r="AH17" s="159"/>
      <c r="AI17" s="163"/>
    </row>
    <row r="18" spans="1:36" ht="100.05" customHeight="1" x14ac:dyDescent="0.3">
      <c r="B18" s="204"/>
      <c r="C18" s="23"/>
      <c r="D18" s="206" t="s">
        <v>91</v>
      </c>
      <c r="E18" s="207"/>
      <c r="F18" s="207"/>
      <c r="G18" s="207"/>
      <c r="H18" s="207"/>
      <c r="I18" s="207"/>
      <c r="J18" s="207"/>
      <c r="K18" s="207"/>
      <c r="L18" s="207"/>
      <c r="M18" s="207"/>
      <c r="N18" s="207"/>
      <c r="O18" s="207"/>
      <c r="P18" s="207"/>
      <c r="Q18" s="208"/>
      <c r="R18" s="24"/>
      <c r="S18" s="9">
        <f>'Associated Parts'!I26</f>
        <v>48.766000000000005</v>
      </c>
      <c r="T18" s="9">
        <f>'Associated Parts'!J26</f>
        <v>48.766000000000005</v>
      </c>
      <c r="U18" s="24" t="s">
        <v>141</v>
      </c>
      <c r="V18" s="161"/>
      <c r="W18" s="161"/>
      <c r="X18" s="161"/>
      <c r="Y18" s="161"/>
      <c r="Z18" s="161"/>
      <c r="AA18" s="161"/>
      <c r="AB18" s="161"/>
      <c r="AC18" s="161"/>
      <c r="AD18" s="161"/>
      <c r="AE18" s="161"/>
      <c r="AF18" s="161"/>
      <c r="AG18" s="161"/>
      <c r="AH18" s="161"/>
      <c r="AI18" s="164"/>
    </row>
    <row r="19" spans="1:36" ht="100.05" customHeight="1" thickBot="1" x14ac:dyDescent="0.35">
      <c r="B19" s="205"/>
      <c r="C19" s="187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21" t="s">
        <v>31</v>
      </c>
      <c r="S19" s="13">
        <f>S16+S17+S18</f>
        <v>152.71600000000001</v>
      </c>
      <c r="T19" s="13">
        <f>T16+T17+T18</f>
        <v>152.71600000000001</v>
      </c>
      <c r="U19" s="127" t="s">
        <v>190</v>
      </c>
      <c r="V19" s="174"/>
      <c r="W19" s="174"/>
      <c r="X19" s="174"/>
      <c r="Y19" s="174"/>
      <c r="Z19" s="174"/>
      <c r="AA19" s="174"/>
      <c r="AB19" s="174"/>
      <c r="AC19" s="174"/>
      <c r="AD19" s="174"/>
      <c r="AE19" s="174"/>
      <c r="AF19" s="174"/>
      <c r="AG19" s="174"/>
      <c r="AH19" s="174"/>
      <c r="AI19" s="175"/>
    </row>
    <row r="20" spans="1:36" ht="150" customHeight="1" x14ac:dyDescent="0.3">
      <c r="B20" s="192">
        <v>5</v>
      </c>
      <c r="C20" s="4" t="s">
        <v>5</v>
      </c>
      <c r="D20" s="20" t="s">
        <v>7</v>
      </c>
      <c r="E20" s="185" t="s">
        <v>83</v>
      </c>
      <c r="F20" s="185"/>
      <c r="G20" s="185"/>
      <c r="H20" s="185"/>
      <c r="I20" s="185" t="s">
        <v>84</v>
      </c>
      <c r="J20" s="185"/>
      <c r="K20" s="185"/>
      <c r="L20" s="185"/>
      <c r="M20" s="35" t="s">
        <v>87</v>
      </c>
      <c r="N20" s="185" t="s">
        <v>85</v>
      </c>
      <c r="O20" s="185"/>
      <c r="P20" s="185"/>
      <c r="Q20" s="185"/>
      <c r="R20" s="20">
        <v>2</v>
      </c>
      <c r="S20" s="5">
        <f>7.5</f>
        <v>7.5</v>
      </c>
      <c r="T20" s="5">
        <v>4.24</v>
      </c>
      <c r="U20" s="10"/>
      <c r="V20" s="165"/>
      <c r="W20" s="165"/>
      <c r="X20" s="165"/>
      <c r="Y20" s="165"/>
      <c r="Z20" s="165"/>
      <c r="AA20" s="165"/>
      <c r="AB20" s="176"/>
      <c r="AC20" s="180"/>
      <c r="AD20" s="165"/>
      <c r="AE20" s="165"/>
      <c r="AF20" s="165"/>
      <c r="AG20" s="165"/>
      <c r="AH20" s="165"/>
      <c r="AI20" s="166"/>
    </row>
    <row r="21" spans="1:36" ht="150" customHeight="1" x14ac:dyDescent="0.3">
      <c r="B21" s="193"/>
      <c r="C21" s="53"/>
      <c r="D21" s="78" t="s">
        <v>49</v>
      </c>
      <c r="E21" s="206" t="s">
        <v>159</v>
      </c>
      <c r="F21" s="207"/>
      <c r="G21" s="207"/>
      <c r="H21" s="207"/>
      <c r="I21" s="207"/>
      <c r="J21" s="207"/>
      <c r="K21" s="207"/>
      <c r="L21" s="208"/>
      <c r="M21" s="37" t="s">
        <v>87</v>
      </c>
      <c r="N21" s="206"/>
      <c r="O21" s="207"/>
      <c r="P21" s="207"/>
      <c r="Q21" s="208"/>
      <c r="R21" s="78">
        <v>1</v>
      </c>
      <c r="S21" s="54">
        <f>'Associated Parts'!I29</f>
        <v>48</v>
      </c>
      <c r="T21" s="54">
        <f>'Associated Parts'!J29</f>
        <v>27.54</v>
      </c>
      <c r="U21" s="32"/>
      <c r="V21" s="177"/>
      <c r="W21" s="177"/>
      <c r="X21" s="177"/>
      <c r="Y21" s="177"/>
      <c r="Z21" s="177"/>
      <c r="AA21" s="177"/>
      <c r="AB21" s="178"/>
      <c r="AC21" s="181"/>
      <c r="AD21" s="177"/>
      <c r="AE21" s="177"/>
      <c r="AF21" s="177"/>
      <c r="AG21" s="177"/>
      <c r="AH21" s="177"/>
      <c r="AI21" s="168"/>
    </row>
    <row r="22" spans="1:36" ht="49.95" customHeight="1" thickBot="1" x14ac:dyDescent="0.35">
      <c r="B22" s="194"/>
      <c r="C22" s="199"/>
      <c r="D22" s="200"/>
      <c r="E22" s="200"/>
      <c r="F22" s="200"/>
      <c r="G22" s="200"/>
      <c r="H22" s="200"/>
      <c r="I22" s="200"/>
      <c r="J22" s="200"/>
      <c r="K22" s="200"/>
      <c r="L22" s="200"/>
      <c r="M22" s="200"/>
      <c r="N22" s="200"/>
      <c r="O22" s="200"/>
      <c r="P22" s="200"/>
      <c r="Q22" s="200"/>
      <c r="R22" s="75" t="s">
        <v>31</v>
      </c>
      <c r="S22" s="9">
        <f>S20*R20+S21*R21</f>
        <v>63</v>
      </c>
      <c r="T22" s="9">
        <f>T20*R20+T21*R21</f>
        <v>36.019999999999996</v>
      </c>
      <c r="U22" s="128" t="s">
        <v>191</v>
      </c>
      <c r="V22" s="169"/>
      <c r="W22" s="169"/>
      <c r="X22" s="169"/>
      <c r="Y22" s="169"/>
      <c r="Z22" s="169"/>
      <c r="AA22" s="169"/>
      <c r="AB22" s="179"/>
      <c r="AC22" s="182"/>
      <c r="AD22" s="169"/>
      <c r="AE22" s="169"/>
      <c r="AF22" s="169"/>
      <c r="AG22" s="169"/>
      <c r="AH22" s="169"/>
      <c r="AI22" s="170"/>
    </row>
    <row r="23" spans="1:36" ht="150" customHeight="1" x14ac:dyDescent="0.3">
      <c r="B23" s="192">
        <v>6</v>
      </c>
      <c r="C23" s="82" t="s">
        <v>5</v>
      </c>
      <c r="D23" s="76" t="s">
        <v>7</v>
      </c>
      <c r="E23" s="185" t="s">
        <v>42</v>
      </c>
      <c r="F23" s="185"/>
      <c r="G23" s="185"/>
      <c r="H23" s="185"/>
      <c r="I23" s="185" t="s">
        <v>43</v>
      </c>
      <c r="J23" s="185"/>
      <c r="K23" s="185"/>
      <c r="L23" s="185"/>
      <c r="M23" s="80" t="s">
        <v>87</v>
      </c>
      <c r="N23" s="185" t="s">
        <v>44</v>
      </c>
      <c r="O23" s="185"/>
      <c r="P23" s="185"/>
      <c r="Q23" s="185"/>
      <c r="R23" s="76">
        <v>1</v>
      </c>
      <c r="S23" s="5" t="s">
        <v>45</v>
      </c>
      <c r="T23" s="5">
        <v>15.55</v>
      </c>
      <c r="U23" s="10"/>
      <c r="V23" s="165"/>
      <c r="W23" s="165"/>
      <c r="X23" s="165"/>
      <c r="Y23" s="165"/>
      <c r="Z23" s="165"/>
      <c r="AA23" s="165"/>
      <c r="AB23" s="176"/>
      <c r="AC23" s="180"/>
      <c r="AD23" s="165"/>
      <c r="AE23" s="165"/>
      <c r="AF23" s="165"/>
      <c r="AG23" s="165"/>
      <c r="AH23" s="165"/>
      <c r="AI23" s="166"/>
    </row>
    <row r="24" spans="1:36" ht="150" customHeight="1" x14ac:dyDescent="0.3">
      <c r="B24" s="193"/>
      <c r="C24" s="83"/>
      <c r="D24" s="77" t="s">
        <v>49</v>
      </c>
      <c r="E24" s="186" t="s">
        <v>159</v>
      </c>
      <c r="F24" s="186"/>
      <c r="G24" s="186"/>
      <c r="H24" s="186"/>
      <c r="I24" s="186"/>
      <c r="J24" s="186"/>
      <c r="K24" s="186"/>
      <c r="L24" s="186"/>
      <c r="M24" s="81" t="s">
        <v>87</v>
      </c>
      <c r="N24" s="186"/>
      <c r="O24" s="186"/>
      <c r="P24" s="186"/>
      <c r="Q24" s="186"/>
      <c r="R24" s="77">
        <v>1</v>
      </c>
      <c r="S24" s="8">
        <f>S21</f>
        <v>48</v>
      </c>
      <c r="T24" s="8">
        <f>T21</f>
        <v>27.54</v>
      </c>
      <c r="U24" s="79"/>
      <c r="V24" s="177"/>
      <c r="W24" s="177"/>
      <c r="X24" s="177"/>
      <c r="Y24" s="177"/>
      <c r="Z24" s="177"/>
      <c r="AA24" s="177"/>
      <c r="AB24" s="178"/>
      <c r="AC24" s="181"/>
      <c r="AD24" s="177"/>
      <c r="AE24" s="177"/>
      <c r="AF24" s="177"/>
      <c r="AG24" s="177"/>
      <c r="AH24" s="177"/>
      <c r="AI24" s="168"/>
    </row>
    <row r="25" spans="1:36" ht="49.95" customHeight="1" thickBot="1" x14ac:dyDescent="0.35">
      <c r="B25" s="194"/>
      <c r="C25" s="187"/>
      <c r="D25" s="188"/>
      <c r="E25" s="188"/>
      <c r="F25" s="188"/>
      <c r="G25" s="188"/>
      <c r="H25" s="188"/>
      <c r="I25" s="188"/>
      <c r="J25" s="188"/>
      <c r="K25" s="188"/>
      <c r="L25" s="188"/>
      <c r="M25" s="188"/>
      <c r="N25" s="188"/>
      <c r="O25" s="188"/>
      <c r="P25" s="188"/>
      <c r="Q25" s="188"/>
      <c r="R25" s="74" t="s">
        <v>31</v>
      </c>
      <c r="S25" s="13">
        <f>S23*R23+S24*R24</f>
        <v>65.789999999999992</v>
      </c>
      <c r="T25" s="13">
        <f>T23*R23+T24*R24</f>
        <v>43.09</v>
      </c>
      <c r="U25" s="15" t="s">
        <v>192</v>
      </c>
      <c r="V25" s="169"/>
      <c r="W25" s="169"/>
      <c r="X25" s="169"/>
      <c r="Y25" s="169"/>
      <c r="Z25" s="169"/>
      <c r="AA25" s="169"/>
      <c r="AB25" s="179"/>
      <c r="AC25" s="182"/>
      <c r="AD25" s="169"/>
      <c r="AE25" s="169"/>
      <c r="AF25" s="169"/>
      <c r="AG25" s="169"/>
      <c r="AH25" s="169"/>
      <c r="AI25" s="170"/>
    </row>
    <row r="26" spans="1:36" ht="150" customHeight="1" x14ac:dyDescent="0.3">
      <c r="B26" s="192">
        <v>7</v>
      </c>
      <c r="C26" s="91" t="s">
        <v>5</v>
      </c>
      <c r="D26" s="87" t="s">
        <v>7</v>
      </c>
      <c r="E26" s="185" t="s">
        <v>46</v>
      </c>
      <c r="F26" s="185"/>
      <c r="G26" s="185"/>
      <c r="H26" s="185"/>
      <c r="I26" s="185" t="s">
        <v>47</v>
      </c>
      <c r="J26" s="185"/>
      <c r="K26" s="185"/>
      <c r="L26" s="185"/>
      <c r="M26" s="89" t="s">
        <v>87</v>
      </c>
      <c r="N26" s="185" t="s">
        <v>44</v>
      </c>
      <c r="O26" s="185"/>
      <c r="P26" s="185"/>
      <c r="Q26" s="185"/>
      <c r="R26" s="87">
        <v>1</v>
      </c>
      <c r="S26" s="5" t="s">
        <v>48</v>
      </c>
      <c r="T26" s="5">
        <v>16.12</v>
      </c>
      <c r="U26" s="10" t="s">
        <v>142</v>
      </c>
      <c r="V26" s="165"/>
      <c r="W26" s="165"/>
      <c r="X26" s="165"/>
      <c r="Y26" s="165"/>
      <c r="Z26" s="165"/>
      <c r="AA26" s="165"/>
      <c r="AB26" s="176"/>
      <c r="AC26" s="180"/>
      <c r="AD26" s="165"/>
      <c r="AE26" s="165"/>
      <c r="AF26" s="165"/>
      <c r="AG26" s="165"/>
      <c r="AH26" s="165"/>
      <c r="AI26" s="166"/>
    </row>
    <row r="27" spans="1:36" ht="150" customHeight="1" x14ac:dyDescent="0.3">
      <c r="B27" s="193"/>
      <c r="C27" s="92"/>
      <c r="D27" s="88" t="s">
        <v>49</v>
      </c>
      <c r="E27" s="186" t="s">
        <v>159</v>
      </c>
      <c r="F27" s="186"/>
      <c r="G27" s="186"/>
      <c r="H27" s="186"/>
      <c r="I27" s="186"/>
      <c r="J27" s="186"/>
      <c r="K27" s="186"/>
      <c r="L27" s="186"/>
      <c r="M27" s="90" t="s">
        <v>87</v>
      </c>
      <c r="N27" s="186"/>
      <c r="O27" s="186"/>
      <c r="P27" s="186"/>
      <c r="Q27" s="186"/>
      <c r="R27" s="88">
        <v>1</v>
      </c>
      <c r="S27" s="8">
        <f>S24</f>
        <v>48</v>
      </c>
      <c r="T27" s="8">
        <f>T24</f>
        <v>27.54</v>
      </c>
      <c r="U27" s="103"/>
      <c r="V27" s="177"/>
      <c r="W27" s="177"/>
      <c r="X27" s="177"/>
      <c r="Y27" s="177"/>
      <c r="Z27" s="177"/>
      <c r="AA27" s="177"/>
      <c r="AB27" s="178"/>
      <c r="AC27" s="181"/>
      <c r="AD27" s="177"/>
      <c r="AE27" s="177"/>
      <c r="AF27" s="177"/>
      <c r="AG27" s="177"/>
      <c r="AH27" s="177"/>
      <c r="AI27" s="168"/>
    </row>
    <row r="28" spans="1:36" ht="58.2" customHeight="1" thickBot="1" x14ac:dyDescent="0.35">
      <c r="B28" s="194"/>
      <c r="C28" s="187"/>
      <c r="D28" s="188"/>
      <c r="E28" s="188"/>
      <c r="F28" s="188"/>
      <c r="G28" s="188"/>
      <c r="H28" s="188"/>
      <c r="I28" s="188"/>
      <c r="J28" s="188"/>
      <c r="K28" s="188"/>
      <c r="L28" s="188"/>
      <c r="M28" s="188"/>
      <c r="N28" s="188"/>
      <c r="O28" s="188"/>
      <c r="P28" s="188"/>
      <c r="Q28" s="188"/>
      <c r="R28" s="86" t="s">
        <v>31</v>
      </c>
      <c r="S28" s="13">
        <f>S26*R26+S27*R27</f>
        <v>69.489999999999995</v>
      </c>
      <c r="T28" s="13">
        <f>T26*R26+T27*R27</f>
        <v>43.66</v>
      </c>
      <c r="U28" s="125" t="s">
        <v>200</v>
      </c>
      <c r="V28" s="169"/>
      <c r="W28" s="169"/>
      <c r="X28" s="169"/>
      <c r="Y28" s="169"/>
      <c r="Z28" s="169"/>
      <c r="AA28" s="169"/>
      <c r="AB28" s="179"/>
      <c r="AC28" s="182"/>
      <c r="AD28" s="169"/>
      <c r="AE28" s="169"/>
      <c r="AF28" s="169"/>
      <c r="AG28" s="169"/>
      <c r="AH28" s="169"/>
      <c r="AI28" s="170"/>
    </row>
    <row r="29" spans="1:36" ht="150" customHeight="1" x14ac:dyDescent="0.3">
      <c r="A29" s="97"/>
      <c r="B29" s="209">
        <v>8</v>
      </c>
      <c r="C29" s="130" t="s">
        <v>5</v>
      </c>
      <c r="D29" s="114" t="s">
        <v>202</v>
      </c>
      <c r="E29" s="183" t="s">
        <v>203</v>
      </c>
      <c r="F29" s="183"/>
      <c r="G29" s="183"/>
      <c r="H29" s="183"/>
      <c r="I29" s="183" t="s">
        <v>204</v>
      </c>
      <c r="J29" s="183"/>
      <c r="K29" s="183"/>
      <c r="L29" s="183"/>
      <c r="M29" s="114"/>
      <c r="N29" s="183" t="s">
        <v>205</v>
      </c>
      <c r="O29" s="183"/>
      <c r="P29" s="183"/>
      <c r="Q29" s="183"/>
      <c r="R29" s="114">
        <v>2</v>
      </c>
      <c r="S29" s="12" t="s">
        <v>206</v>
      </c>
      <c r="T29" s="12" t="s">
        <v>206</v>
      </c>
      <c r="U29" s="17"/>
      <c r="V29" s="165"/>
      <c r="W29" s="165"/>
      <c r="X29" s="165"/>
      <c r="Y29" s="165"/>
      <c r="Z29" s="165"/>
      <c r="AA29" s="165"/>
      <c r="AB29" s="166"/>
      <c r="AC29" s="171"/>
      <c r="AD29" s="165"/>
      <c r="AE29" s="165"/>
      <c r="AF29" s="165"/>
      <c r="AG29" s="165"/>
      <c r="AH29" s="165"/>
      <c r="AI29" s="166"/>
      <c r="AJ29" s="97"/>
    </row>
    <row r="30" spans="1:36" ht="150" customHeight="1" x14ac:dyDescent="0.3">
      <c r="A30" s="97"/>
      <c r="B30" s="210"/>
      <c r="C30" s="116"/>
      <c r="D30" s="111" t="s">
        <v>49</v>
      </c>
      <c r="E30" s="186" t="s">
        <v>159</v>
      </c>
      <c r="F30" s="186"/>
      <c r="G30" s="186"/>
      <c r="H30" s="186"/>
      <c r="I30" s="186"/>
      <c r="J30" s="186"/>
      <c r="K30" s="186"/>
      <c r="L30" s="186"/>
      <c r="M30" s="118" t="s">
        <v>87</v>
      </c>
      <c r="N30" s="186"/>
      <c r="O30" s="186"/>
      <c r="P30" s="186"/>
      <c r="Q30" s="186"/>
      <c r="R30" s="111">
        <v>1</v>
      </c>
      <c r="S30" s="8">
        <f>S27</f>
        <v>48</v>
      </c>
      <c r="T30" s="8">
        <f>T27</f>
        <v>27.54</v>
      </c>
      <c r="U30" s="103"/>
      <c r="V30" s="167"/>
      <c r="W30" s="167"/>
      <c r="X30" s="167"/>
      <c r="Y30" s="167"/>
      <c r="Z30" s="167"/>
      <c r="AA30" s="167"/>
      <c r="AB30" s="168"/>
      <c r="AC30" s="172"/>
      <c r="AD30" s="167"/>
      <c r="AE30" s="167"/>
      <c r="AF30" s="167"/>
      <c r="AG30" s="167"/>
      <c r="AH30" s="167"/>
      <c r="AI30" s="168"/>
      <c r="AJ30" s="97"/>
    </row>
    <row r="31" spans="1:36" ht="49.95" customHeight="1" thickBot="1" x14ac:dyDescent="0.35">
      <c r="A31" s="97"/>
      <c r="B31" s="211"/>
      <c r="C31" s="212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  <c r="R31" s="113" t="s">
        <v>31</v>
      </c>
      <c r="S31" s="13">
        <f>S29*R29+S30*R30</f>
        <v>56.28</v>
      </c>
      <c r="T31" s="13">
        <f>T29*R29+T30*R30</f>
        <v>35.82</v>
      </c>
      <c r="U31" s="125" t="s">
        <v>209</v>
      </c>
      <c r="V31" s="169"/>
      <c r="W31" s="169"/>
      <c r="X31" s="169"/>
      <c r="Y31" s="169"/>
      <c r="Z31" s="169"/>
      <c r="AA31" s="169"/>
      <c r="AB31" s="170"/>
      <c r="AC31" s="173"/>
      <c r="AD31" s="169"/>
      <c r="AE31" s="169"/>
      <c r="AF31" s="169"/>
      <c r="AG31" s="169"/>
      <c r="AH31" s="169"/>
      <c r="AI31" s="170"/>
      <c r="AJ31" s="97"/>
    </row>
    <row r="32" spans="1:36" x14ac:dyDescent="0.3">
      <c r="A32" s="97"/>
      <c r="B32" s="93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3"/>
      <c r="S32" s="97"/>
      <c r="T32" s="97"/>
      <c r="U32" s="102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</row>
    <row r="33" spans="1:38" x14ac:dyDescent="0.3">
      <c r="A33" s="97"/>
      <c r="B33" s="93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3"/>
      <c r="S33" s="97"/>
      <c r="T33" s="97"/>
      <c r="U33" s="102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  <c r="AH33" s="97"/>
      <c r="AI33" s="97"/>
      <c r="AJ33" s="97"/>
    </row>
    <row r="34" spans="1:38" x14ac:dyDescent="0.3">
      <c r="A34" s="97"/>
      <c r="B34" s="93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3"/>
      <c r="S34" s="97"/>
      <c r="T34" s="97"/>
      <c r="U34" s="102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  <c r="AH34" s="97"/>
      <c r="AI34" s="97"/>
      <c r="AJ34" s="97"/>
    </row>
    <row r="35" spans="1:38" x14ac:dyDescent="0.3">
      <c r="A35" s="97"/>
      <c r="B35" s="93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3"/>
      <c r="S35" s="97"/>
      <c r="T35" s="97"/>
      <c r="U35" s="102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  <c r="AH35" s="97"/>
      <c r="AI35" s="97"/>
      <c r="AJ35" s="97"/>
    </row>
    <row r="36" spans="1:38" x14ac:dyDescent="0.3">
      <c r="A36" s="97"/>
      <c r="B36" s="93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3"/>
      <c r="S36" s="97"/>
      <c r="T36" s="97"/>
      <c r="U36" s="102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H36" s="97"/>
      <c r="AI36" s="97"/>
      <c r="AJ36" s="97"/>
    </row>
    <row r="37" spans="1:38" x14ac:dyDescent="0.3">
      <c r="A37" s="97"/>
      <c r="B37" s="93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3"/>
      <c r="S37" s="97"/>
      <c r="T37" s="97"/>
      <c r="U37" s="102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7"/>
      <c r="AK37" s="27"/>
      <c r="AL37" s="27"/>
    </row>
    <row r="38" spans="1:38" x14ac:dyDescent="0.3">
      <c r="A38" s="97"/>
      <c r="B38" s="93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3"/>
      <c r="S38" s="97"/>
      <c r="T38" s="97"/>
      <c r="U38" s="102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</row>
    <row r="41" spans="1:38" x14ac:dyDescent="0.3">
      <c r="Z41" s="18"/>
      <c r="AA41" s="18"/>
      <c r="AB41" s="18"/>
    </row>
    <row r="42" spans="1:38" x14ac:dyDescent="0.3">
      <c r="Z42" s="18"/>
      <c r="AA42" s="18"/>
      <c r="AB42" s="18"/>
    </row>
    <row r="43" spans="1:38" x14ac:dyDescent="0.3">
      <c r="Z43" s="18"/>
      <c r="AA43" s="18"/>
      <c r="AB43" s="18"/>
    </row>
    <row r="44" spans="1:38" x14ac:dyDescent="0.3">
      <c r="Z44" s="18"/>
      <c r="AA44" s="18"/>
      <c r="AB44" s="18"/>
    </row>
    <row r="45" spans="1:38" x14ac:dyDescent="0.3">
      <c r="Z45" s="18"/>
      <c r="AA45" s="18"/>
      <c r="AB45" s="18"/>
    </row>
    <row r="46" spans="1:38" x14ac:dyDescent="0.3">
      <c r="Z46" s="18"/>
      <c r="AA46" s="18"/>
      <c r="AB46" s="18"/>
    </row>
    <row r="47" spans="1:38" x14ac:dyDescent="0.3">
      <c r="Z47" s="18"/>
      <c r="AA47" s="18"/>
      <c r="AB47" s="18"/>
    </row>
    <row r="48" spans="1:38" x14ac:dyDescent="0.3">
      <c r="Z48" s="18"/>
      <c r="AA48" s="18"/>
      <c r="AB48" s="18"/>
    </row>
    <row r="49" spans="26:28" x14ac:dyDescent="0.3">
      <c r="Z49" s="18"/>
      <c r="AA49" s="18"/>
      <c r="AB49" s="18"/>
    </row>
    <row r="50" spans="26:28" x14ac:dyDescent="0.3">
      <c r="Z50" s="18"/>
      <c r="AA50" s="18"/>
      <c r="AB50" s="18"/>
    </row>
    <row r="51" spans="26:28" x14ac:dyDescent="0.3">
      <c r="Z51" s="18"/>
      <c r="AA51" s="18"/>
      <c r="AB51" s="18"/>
    </row>
    <row r="52" spans="26:28" x14ac:dyDescent="0.3">
      <c r="Z52" s="18"/>
      <c r="AA52" s="18"/>
      <c r="AB52" s="18"/>
    </row>
    <row r="53" spans="26:28" x14ac:dyDescent="0.3">
      <c r="Z53" s="18"/>
      <c r="AA53" s="18"/>
      <c r="AB53" s="18"/>
    </row>
  </sheetData>
  <mergeCells count="83">
    <mergeCell ref="E30:L30"/>
    <mergeCell ref="N30:Q30"/>
    <mergeCell ref="E24:L24"/>
    <mergeCell ref="N24:Q24"/>
    <mergeCell ref="E27:L27"/>
    <mergeCell ref="N27:Q27"/>
    <mergeCell ref="B29:B31"/>
    <mergeCell ref="B26:B28"/>
    <mergeCell ref="B23:B25"/>
    <mergeCell ref="V26:AB28"/>
    <mergeCell ref="AC26:AI28"/>
    <mergeCell ref="V23:AB25"/>
    <mergeCell ref="AC23:AI25"/>
    <mergeCell ref="C25:Q25"/>
    <mergeCell ref="C28:Q28"/>
    <mergeCell ref="C31:Q31"/>
    <mergeCell ref="E29:H29"/>
    <mergeCell ref="I29:L29"/>
    <mergeCell ref="N29:Q29"/>
    <mergeCell ref="E26:H26"/>
    <mergeCell ref="I26:L26"/>
    <mergeCell ref="N26:Q26"/>
    <mergeCell ref="E17:H17"/>
    <mergeCell ref="I17:L17"/>
    <mergeCell ref="N17:Q17"/>
    <mergeCell ref="C19:Q19"/>
    <mergeCell ref="B20:B22"/>
    <mergeCell ref="E20:H20"/>
    <mergeCell ref="I20:L20"/>
    <mergeCell ref="N20:Q20"/>
    <mergeCell ref="E21:L21"/>
    <mergeCell ref="N21:Q21"/>
    <mergeCell ref="E23:H23"/>
    <mergeCell ref="I23:L23"/>
    <mergeCell ref="N23:Q23"/>
    <mergeCell ref="C22:Q22"/>
    <mergeCell ref="B5:B7"/>
    <mergeCell ref="B16:B19"/>
    <mergeCell ref="D18:Q18"/>
    <mergeCell ref="E13:H13"/>
    <mergeCell ref="I13:L13"/>
    <mergeCell ref="N13:Q13"/>
    <mergeCell ref="E12:H12"/>
    <mergeCell ref="I12:L12"/>
    <mergeCell ref="N12:Q12"/>
    <mergeCell ref="C15:Q15"/>
    <mergeCell ref="E16:H16"/>
    <mergeCell ref="I16:L16"/>
    <mergeCell ref="B3:U3"/>
    <mergeCell ref="B8:B11"/>
    <mergeCell ref="D10:Q10"/>
    <mergeCell ref="B12:B15"/>
    <mergeCell ref="D14:Q14"/>
    <mergeCell ref="C11:Q11"/>
    <mergeCell ref="I9:L9"/>
    <mergeCell ref="N9:Q9"/>
    <mergeCell ref="I8:L8"/>
    <mergeCell ref="N8:Q8"/>
    <mergeCell ref="E4:H4"/>
    <mergeCell ref="E5:H5"/>
    <mergeCell ref="E6:H6"/>
    <mergeCell ref="E8:H8"/>
    <mergeCell ref="N4:Q4"/>
    <mergeCell ref="E9:H9"/>
    <mergeCell ref="N16:Q16"/>
    <mergeCell ref="I4:L4"/>
    <mergeCell ref="I5:L5"/>
    <mergeCell ref="N5:Q5"/>
    <mergeCell ref="I6:L6"/>
    <mergeCell ref="N6:Q6"/>
    <mergeCell ref="C7:Q7"/>
    <mergeCell ref="V5:AB7"/>
    <mergeCell ref="AC5:AI7"/>
    <mergeCell ref="V8:AB11"/>
    <mergeCell ref="AC8:AI11"/>
    <mergeCell ref="V29:AB31"/>
    <mergeCell ref="AC29:AI31"/>
    <mergeCell ref="V12:AB15"/>
    <mergeCell ref="AC12:AI15"/>
    <mergeCell ref="V16:AB19"/>
    <mergeCell ref="AC16:AI19"/>
    <mergeCell ref="V20:AB22"/>
    <mergeCell ref="AC20:AI22"/>
  </mergeCells>
  <hyperlinks>
    <hyperlink ref="M5" r:id="rId1" xr:uid="{64104E2C-F67E-40AC-A81B-6F1835142EA1}"/>
    <hyperlink ref="M6" r:id="rId2" xr:uid="{F9013CD8-1DBE-4837-A0B3-66DE5493CC09}"/>
    <hyperlink ref="M8" r:id="rId3" xr:uid="{26170A58-25B4-497B-9ECF-1A6995257D19}"/>
    <hyperlink ref="M9" r:id="rId4" xr:uid="{9354CEF3-44D3-46D4-BCEA-91FE8492D6BF}"/>
    <hyperlink ref="M12" r:id="rId5" xr:uid="{03AA375B-6E31-49BD-9ECC-9036D4F91177}"/>
    <hyperlink ref="M13" r:id="rId6" xr:uid="{4452D699-2D47-494F-B351-04324D43203A}"/>
    <hyperlink ref="M16" r:id="rId7" xr:uid="{7C1CC9A6-D59F-4777-AA09-4A6F3AB46B8F}"/>
    <hyperlink ref="M17" r:id="rId8" xr:uid="{1AEBD22E-E359-418E-B64E-1D47A1108F4D}"/>
    <hyperlink ref="M20" r:id="rId9" xr:uid="{F5FC1C52-E1B8-4151-A428-B4C4B1C43F7B}"/>
    <hyperlink ref="M23" r:id="rId10" xr:uid="{1FACA812-CF06-46EB-98F6-5510E738EA5E}"/>
    <hyperlink ref="M26" r:id="rId11" xr:uid="{3CAD3782-DD32-441E-A039-25BAAC3699A6}"/>
    <hyperlink ref="M21" r:id="rId12" xr:uid="{0320F56D-2AFD-4979-9ED6-A742642C3544}"/>
    <hyperlink ref="M24" r:id="rId13" xr:uid="{1CCFB644-C128-4C47-A74A-F5F25C47DC14}"/>
    <hyperlink ref="M27" r:id="rId14" xr:uid="{17ADE799-8773-4A17-B91F-70937C7EDDBA}"/>
    <hyperlink ref="M30" r:id="rId15" xr:uid="{FB841E0A-1902-4373-8372-29108C0E397E}"/>
  </hyperlinks>
  <pageMargins left="0.7" right="0.7" top="0.75" bottom="0.75" header="0.3" footer="0.3"/>
  <pageSetup paperSize="9" orientation="portrait" r:id="rId16"/>
  <drawing r:id="rId1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1F605-D041-4C7C-BD44-9A0309E9BB46}">
  <dimension ref="B2:AL41"/>
  <sheetViews>
    <sheetView showWhiteSpace="0" zoomScale="55" zoomScaleNormal="55" workbookViewId="0">
      <selection activeCell="Q19" sqref="Q19:T19"/>
    </sheetView>
  </sheetViews>
  <sheetFormatPr defaultRowHeight="14.4" x14ac:dyDescent="0.3"/>
  <cols>
    <col min="2" max="2" width="9" style="18" bestFit="1" customWidth="1"/>
    <col min="4" max="4" width="16.44140625" customWidth="1"/>
    <col min="20" max="20" width="16.88671875" customWidth="1"/>
    <col min="21" max="21" width="10.21875" bestFit="1" customWidth="1"/>
    <col min="22" max="22" width="9.44140625" style="27" bestFit="1" customWidth="1"/>
    <col min="23" max="23" width="9.44140625" style="27" customWidth="1"/>
    <col min="24" max="24" width="37.6640625" style="27" bestFit="1" customWidth="1"/>
  </cols>
  <sheetData>
    <row r="2" spans="2:38" ht="15" thickBot="1" x14ac:dyDescent="0.35"/>
    <row r="3" spans="2:38" ht="15" thickBot="1" x14ac:dyDescent="0.35">
      <c r="B3" s="213" t="s">
        <v>51</v>
      </c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1"/>
    </row>
    <row r="4" spans="2:38" ht="23.4" thickBot="1" x14ac:dyDescent="0.35">
      <c r="B4" s="63" t="s">
        <v>89</v>
      </c>
      <c r="C4" s="62" t="s">
        <v>0</v>
      </c>
      <c r="D4" s="30" t="s">
        <v>6</v>
      </c>
      <c r="E4" s="184" t="s">
        <v>17</v>
      </c>
      <c r="F4" s="184"/>
      <c r="G4" s="184"/>
      <c r="H4" s="184"/>
      <c r="I4" s="184" t="s">
        <v>1</v>
      </c>
      <c r="J4" s="184"/>
      <c r="K4" s="184"/>
      <c r="L4" s="184"/>
      <c r="M4" s="225" t="s">
        <v>87</v>
      </c>
      <c r="N4" s="226"/>
      <c r="O4" s="226"/>
      <c r="P4" s="227"/>
      <c r="Q4" s="198" t="s">
        <v>2</v>
      </c>
      <c r="R4" s="198"/>
      <c r="S4" s="198"/>
      <c r="T4" s="198"/>
      <c r="U4" s="30" t="s">
        <v>3</v>
      </c>
      <c r="V4" s="31" t="s">
        <v>4</v>
      </c>
      <c r="W4" s="31" t="s">
        <v>102</v>
      </c>
      <c r="X4" s="32" t="s">
        <v>35</v>
      </c>
    </row>
    <row r="5" spans="2:38" ht="120" customHeight="1" x14ac:dyDescent="0.3">
      <c r="B5" s="192">
        <v>1</v>
      </c>
      <c r="C5" s="69" t="s">
        <v>52</v>
      </c>
      <c r="D5" s="64" t="s">
        <v>7</v>
      </c>
      <c r="E5" s="185" t="s">
        <v>53</v>
      </c>
      <c r="F5" s="185"/>
      <c r="G5" s="185"/>
      <c r="H5" s="185"/>
      <c r="I5" s="185" t="s">
        <v>55</v>
      </c>
      <c r="J5" s="185"/>
      <c r="K5" s="185"/>
      <c r="L5" s="185"/>
      <c r="M5" s="214" t="s">
        <v>87</v>
      </c>
      <c r="N5" s="214"/>
      <c r="O5" s="214"/>
      <c r="P5" s="214"/>
      <c r="Q5" s="185" t="s">
        <v>57</v>
      </c>
      <c r="R5" s="185"/>
      <c r="S5" s="185"/>
      <c r="T5" s="185"/>
      <c r="U5" s="64">
        <v>1</v>
      </c>
      <c r="V5" s="5" t="s">
        <v>59</v>
      </c>
      <c r="W5" s="5" t="s">
        <v>143</v>
      </c>
      <c r="X5" s="115" t="s">
        <v>144</v>
      </c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  <c r="AK5" s="157"/>
      <c r="AL5" s="162"/>
    </row>
    <row r="6" spans="2:38" ht="120" customHeight="1" x14ac:dyDescent="0.3">
      <c r="B6" s="193"/>
      <c r="C6" s="70" t="s">
        <v>52</v>
      </c>
      <c r="D6" s="65" t="s">
        <v>7</v>
      </c>
      <c r="E6" s="186" t="s">
        <v>54</v>
      </c>
      <c r="F6" s="186"/>
      <c r="G6" s="186"/>
      <c r="H6" s="186"/>
      <c r="I6" s="186" t="s">
        <v>56</v>
      </c>
      <c r="J6" s="186"/>
      <c r="K6" s="186"/>
      <c r="L6" s="186"/>
      <c r="M6" s="215" t="s">
        <v>87</v>
      </c>
      <c r="N6" s="215"/>
      <c r="O6" s="215"/>
      <c r="P6" s="215"/>
      <c r="Q6" s="186" t="s">
        <v>58</v>
      </c>
      <c r="R6" s="186"/>
      <c r="S6" s="186"/>
      <c r="T6" s="186"/>
      <c r="U6" s="65">
        <v>1</v>
      </c>
      <c r="V6" s="8" t="s">
        <v>60</v>
      </c>
      <c r="W6" s="8" t="s">
        <v>210</v>
      </c>
      <c r="X6" s="118" t="s">
        <v>145</v>
      </c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63"/>
    </row>
    <row r="7" spans="2:38" ht="120" customHeight="1" thickBot="1" x14ac:dyDescent="0.35">
      <c r="B7" s="194"/>
      <c r="C7" s="199"/>
      <c r="D7" s="20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68" t="s">
        <v>31</v>
      </c>
      <c r="V7" s="9">
        <f>V5+V6</f>
        <v>336.39</v>
      </c>
      <c r="W7" s="85">
        <f>W5+W6</f>
        <v>329.47</v>
      </c>
      <c r="X7" s="129" t="s">
        <v>194</v>
      </c>
      <c r="Y7" s="161"/>
      <c r="Z7" s="161"/>
      <c r="AA7" s="161"/>
      <c r="AB7" s="161"/>
      <c r="AC7" s="161"/>
      <c r="AD7" s="161"/>
      <c r="AE7" s="161"/>
      <c r="AF7" s="161"/>
      <c r="AG7" s="161"/>
      <c r="AH7" s="161"/>
      <c r="AI7" s="161"/>
      <c r="AJ7" s="161"/>
      <c r="AK7" s="161"/>
      <c r="AL7" s="164"/>
    </row>
    <row r="8" spans="2:38" ht="100.05" customHeight="1" x14ac:dyDescent="0.3">
      <c r="B8" s="195">
        <v>2</v>
      </c>
      <c r="C8" s="69" t="s">
        <v>52</v>
      </c>
      <c r="D8" s="64" t="s">
        <v>15</v>
      </c>
      <c r="E8" s="185" t="s">
        <v>61</v>
      </c>
      <c r="F8" s="185"/>
      <c r="G8" s="185"/>
      <c r="H8" s="185"/>
      <c r="I8" s="185" t="s">
        <v>63</v>
      </c>
      <c r="J8" s="185"/>
      <c r="K8" s="185"/>
      <c r="L8" s="185"/>
      <c r="M8" s="214" t="s">
        <v>147</v>
      </c>
      <c r="N8" s="214"/>
      <c r="O8" s="214"/>
      <c r="P8" s="214"/>
      <c r="Q8" s="185" t="s">
        <v>22</v>
      </c>
      <c r="R8" s="185"/>
      <c r="S8" s="185"/>
      <c r="T8" s="185"/>
      <c r="U8" s="64">
        <v>1</v>
      </c>
      <c r="V8" s="5" t="s">
        <v>64</v>
      </c>
      <c r="W8" s="5" t="s">
        <v>146</v>
      </c>
      <c r="X8" s="115"/>
      <c r="Y8" s="157"/>
      <c r="Z8" s="157"/>
      <c r="AA8" s="157"/>
      <c r="AB8" s="157"/>
      <c r="AC8" s="157"/>
      <c r="AD8" s="157"/>
      <c r="AE8" s="157"/>
      <c r="AF8" s="157"/>
      <c r="AG8" s="157"/>
      <c r="AH8" s="157"/>
      <c r="AI8" s="157"/>
      <c r="AJ8" s="157"/>
      <c r="AK8" s="157"/>
      <c r="AL8" s="162"/>
    </row>
    <row r="9" spans="2:38" ht="100.05" customHeight="1" x14ac:dyDescent="0.3">
      <c r="B9" s="196"/>
      <c r="C9" s="70" t="s">
        <v>52</v>
      </c>
      <c r="D9" s="65" t="s">
        <v>15</v>
      </c>
      <c r="E9" s="186" t="s">
        <v>61</v>
      </c>
      <c r="F9" s="186"/>
      <c r="G9" s="186"/>
      <c r="H9" s="186"/>
      <c r="I9" s="186" t="s">
        <v>62</v>
      </c>
      <c r="J9" s="186"/>
      <c r="K9" s="186"/>
      <c r="L9" s="186"/>
      <c r="M9" s="215" t="s">
        <v>147</v>
      </c>
      <c r="N9" s="215"/>
      <c r="O9" s="215"/>
      <c r="P9" s="215"/>
      <c r="Q9" s="186" t="s">
        <v>23</v>
      </c>
      <c r="R9" s="186"/>
      <c r="S9" s="186"/>
      <c r="T9" s="186"/>
      <c r="U9" s="65">
        <v>1</v>
      </c>
      <c r="V9" s="8" t="s">
        <v>65</v>
      </c>
      <c r="W9" s="8" t="s">
        <v>157</v>
      </c>
      <c r="X9" s="111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63"/>
    </row>
    <row r="10" spans="2:38" ht="100.05" customHeight="1" x14ac:dyDescent="0.3">
      <c r="B10" s="196"/>
      <c r="C10" s="70"/>
      <c r="D10" s="186" t="s">
        <v>91</v>
      </c>
      <c r="E10" s="186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65"/>
      <c r="V10" s="8">
        <f>'Associated Parts'!I47</f>
        <v>155.06400000000002</v>
      </c>
      <c r="W10" s="8">
        <f>'Associated Parts'!J47</f>
        <v>142.28400000000002</v>
      </c>
      <c r="X10" s="111"/>
      <c r="Y10" s="159"/>
      <c r="Z10" s="159"/>
      <c r="AA10" s="159"/>
      <c r="AB10" s="159"/>
      <c r="AC10" s="159"/>
      <c r="AD10" s="159"/>
      <c r="AE10" s="159"/>
      <c r="AF10" s="159"/>
      <c r="AG10" s="159"/>
      <c r="AH10" s="159"/>
      <c r="AI10" s="159"/>
      <c r="AJ10" s="159"/>
      <c r="AK10" s="159"/>
      <c r="AL10" s="163"/>
    </row>
    <row r="11" spans="2:38" ht="100.05" customHeight="1" thickBot="1" x14ac:dyDescent="0.35">
      <c r="B11" s="197"/>
      <c r="C11" s="187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67" t="s">
        <v>31</v>
      </c>
      <c r="V11" s="13">
        <f>V8+V9+V10</f>
        <v>301.37400000000002</v>
      </c>
      <c r="W11" s="42">
        <f>W8+W9+W10</f>
        <v>224.21400000000003</v>
      </c>
      <c r="X11" s="127" t="s">
        <v>193</v>
      </c>
      <c r="Y11" s="174"/>
      <c r="Z11" s="174"/>
      <c r="AA11" s="174"/>
      <c r="AB11" s="174"/>
      <c r="AC11" s="174"/>
      <c r="AD11" s="174"/>
      <c r="AE11" s="174"/>
      <c r="AF11" s="174"/>
      <c r="AG11" s="174"/>
      <c r="AH11" s="174"/>
      <c r="AI11" s="174"/>
      <c r="AJ11" s="174"/>
      <c r="AK11" s="174"/>
      <c r="AL11" s="175"/>
    </row>
    <row r="12" spans="2:38" ht="109.95" customHeight="1" x14ac:dyDescent="0.3">
      <c r="B12" s="203">
        <v>3</v>
      </c>
      <c r="C12" s="11" t="s">
        <v>52</v>
      </c>
      <c r="D12" s="66" t="s">
        <v>66</v>
      </c>
      <c r="E12" s="183" t="s">
        <v>69</v>
      </c>
      <c r="F12" s="183"/>
      <c r="G12" s="183"/>
      <c r="H12" s="183"/>
      <c r="I12" s="183"/>
      <c r="J12" s="183"/>
      <c r="K12" s="183"/>
      <c r="L12" s="183"/>
      <c r="M12" s="216" t="s">
        <v>87</v>
      </c>
      <c r="N12" s="217"/>
      <c r="O12" s="217"/>
      <c r="P12" s="218"/>
      <c r="Q12" s="183" t="s">
        <v>67</v>
      </c>
      <c r="R12" s="183"/>
      <c r="S12" s="183"/>
      <c r="T12" s="183"/>
      <c r="U12" s="66">
        <v>1</v>
      </c>
      <c r="V12" s="12" t="s">
        <v>71</v>
      </c>
      <c r="W12" s="12"/>
      <c r="X12" s="40" t="s">
        <v>170</v>
      </c>
      <c r="Y12" s="220"/>
      <c r="Z12" s="220"/>
      <c r="AA12" s="220"/>
      <c r="AB12" s="220"/>
      <c r="AC12" s="220"/>
      <c r="AD12" s="220"/>
      <c r="AE12" s="220"/>
      <c r="AF12" s="220"/>
      <c r="AG12" s="220"/>
      <c r="AH12" s="220"/>
      <c r="AI12" s="220"/>
      <c r="AJ12" s="220"/>
      <c r="AK12" s="220"/>
      <c r="AL12" s="221"/>
    </row>
    <row r="13" spans="2:38" ht="109.95" customHeight="1" x14ac:dyDescent="0.3">
      <c r="B13" s="204"/>
      <c r="C13" s="6" t="s">
        <v>52</v>
      </c>
      <c r="D13" s="7" t="s">
        <v>66</v>
      </c>
      <c r="E13" s="186" t="s">
        <v>70</v>
      </c>
      <c r="F13" s="186"/>
      <c r="G13" s="186"/>
      <c r="H13" s="186"/>
      <c r="I13" s="186"/>
      <c r="J13" s="186"/>
      <c r="K13" s="186"/>
      <c r="L13" s="186"/>
      <c r="M13" s="216" t="s">
        <v>87</v>
      </c>
      <c r="N13" s="217"/>
      <c r="O13" s="217"/>
      <c r="P13" s="218"/>
      <c r="Q13" s="186" t="s">
        <v>68</v>
      </c>
      <c r="R13" s="186"/>
      <c r="S13" s="186"/>
      <c r="T13" s="186"/>
      <c r="U13" s="7">
        <v>1</v>
      </c>
      <c r="V13" s="8" t="s">
        <v>71</v>
      </c>
      <c r="W13" s="8"/>
      <c r="X13" s="111"/>
      <c r="Y13" s="159"/>
      <c r="Z13" s="159"/>
      <c r="AA13" s="159"/>
      <c r="AB13" s="159"/>
      <c r="AC13" s="159"/>
      <c r="AD13" s="159"/>
      <c r="AE13" s="159"/>
      <c r="AF13" s="159"/>
      <c r="AG13" s="159"/>
      <c r="AH13" s="159"/>
      <c r="AI13" s="159"/>
      <c r="AJ13" s="159"/>
      <c r="AK13" s="159"/>
      <c r="AL13" s="163"/>
    </row>
    <row r="14" spans="2:38" ht="109.95" customHeight="1" thickBot="1" x14ac:dyDescent="0.35">
      <c r="B14" s="205"/>
      <c r="C14" s="199"/>
      <c r="D14" s="200"/>
      <c r="E14" s="200"/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75" t="s">
        <v>31</v>
      </c>
      <c r="V14" s="9" t="s">
        <v>71</v>
      </c>
      <c r="W14" s="9"/>
      <c r="X14" s="117"/>
      <c r="Y14" s="174"/>
      <c r="Z14" s="174"/>
      <c r="AA14" s="174"/>
      <c r="AB14" s="174"/>
      <c r="AC14" s="174"/>
      <c r="AD14" s="174"/>
      <c r="AE14" s="174"/>
      <c r="AF14" s="174"/>
      <c r="AG14" s="174"/>
      <c r="AH14" s="174"/>
      <c r="AI14" s="174"/>
      <c r="AJ14" s="174"/>
      <c r="AK14" s="174"/>
      <c r="AL14" s="175"/>
    </row>
    <row r="15" spans="2:38" ht="150" customHeight="1" x14ac:dyDescent="0.3">
      <c r="B15" s="203">
        <v>4</v>
      </c>
      <c r="C15" s="229" t="s">
        <v>52</v>
      </c>
      <c r="D15" s="76" t="s">
        <v>7</v>
      </c>
      <c r="E15" s="185" t="s">
        <v>83</v>
      </c>
      <c r="F15" s="185"/>
      <c r="G15" s="185"/>
      <c r="H15" s="185"/>
      <c r="I15" s="185" t="s">
        <v>84</v>
      </c>
      <c r="J15" s="185"/>
      <c r="K15" s="185"/>
      <c r="L15" s="185"/>
      <c r="M15" s="214" t="s">
        <v>87</v>
      </c>
      <c r="N15" s="214"/>
      <c r="O15" s="214"/>
      <c r="P15" s="214"/>
      <c r="Q15" s="185" t="s">
        <v>85</v>
      </c>
      <c r="R15" s="185"/>
      <c r="S15" s="185"/>
      <c r="T15" s="185"/>
      <c r="U15" s="76">
        <v>3</v>
      </c>
      <c r="V15" s="5" t="s">
        <v>173</v>
      </c>
      <c r="W15" s="5" t="s">
        <v>174</v>
      </c>
      <c r="X15" s="10" t="s">
        <v>171</v>
      </c>
      <c r="Y15" s="171"/>
      <c r="Z15" s="165"/>
      <c r="AA15" s="165"/>
      <c r="AB15" s="165"/>
      <c r="AC15" s="165"/>
      <c r="AD15" s="165"/>
      <c r="AE15" s="176"/>
      <c r="AF15" s="165"/>
      <c r="AG15" s="165"/>
      <c r="AH15" s="165"/>
      <c r="AI15" s="165"/>
      <c r="AJ15" s="165"/>
      <c r="AK15" s="165"/>
      <c r="AL15" s="166"/>
    </row>
    <row r="16" spans="2:38" ht="150" customHeight="1" x14ac:dyDescent="0.3">
      <c r="B16" s="204"/>
      <c r="C16" s="230"/>
      <c r="D16" s="77" t="s">
        <v>49</v>
      </c>
      <c r="E16" s="186" t="s">
        <v>169</v>
      </c>
      <c r="F16" s="186"/>
      <c r="G16" s="186"/>
      <c r="H16" s="186"/>
      <c r="I16" s="186"/>
      <c r="J16" s="186"/>
      <c r="K16" s="186"/>
      <c r="L16" s="186"/>
      <c r="M16" s="215" t="s">
        <v>87</v>
      </c>
      <c r="N16" s="215"/>
      <c r="O16" s="215"/>
      <c r="P16" s="215"/>
      <c r="Q16" s="186"/>
      <c r="R16" s="186"/>
      <c r="S16" s="186"/>
      <c r="T16" s="186"/>
      <c r="U16" s="77">
        <v>1</v>
      </c>
      <c r="V16" s="8">
        <f>'Associated Parts'!I50</f>
        <v>48.519999999999996</v>
      </c>
      <c r="W16" s="8">
        <f>'Associated Parts'!J50</f>
        <v>27.22</v>
      </c>
      <c r="X16" s="121"/>
      <c r="Y16" s="172"/>
      <c r="Z16" s="177"/>
      <c r="AA16" s="177"/>
      <c r="AB16" s="177"/>
      <c r="AC16" s="177"/>
      <c r="AD16" s="177"/>
      <c r="AE16" s="178"/>
      <c r="AF16" s="177"/>
      <c r="AG16" s="177"/>
      <c r="AH16" s="177"/>
      <c r="AI16" s="177"/>
      <c r="AJ16" s="177"/>
      <c r="AK16" s="177"/>
      <c r="AL16" s="168"/>
    </row>
    <row r="17" spans="2:38" ht="49.95" customHeight="1" thickBot="1" x14ac:dyDescent="0.35">
      <c r="B17" s="205"/>
      <c r="C17" s="231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06" t="s">
        <v>110</v>
      </c>
      <c r="V17" s="101">
        <f>V15*U15+V16*U16</f>
        <v>71.02</v>
      </c>
      <c r="W17" s="101">
        <f>W15*U15+W16*U16</f>
        <v>39.94</v>
      </c>
      <c r="X17" s="124" t="s">
        <v>207</v>
      </c>
      <c r="Y17" s="173"/>
      <c r="Z17" s="169"/>
      <c r="AA17" s="169"/>
      <c r="AB17" s="169"/>
      <c r="AC17" s="169"/>
      <c r="AD17" s="169"/>
      <c r="AE17" s="179"/>
      <c r="AF17" s="169"/>
      <c r="AG17" s="169"/>
      <c r="AH17" s="169"/>
      <c r="AI17" s="169"/>
      <c r="AJ17" s="169"/>
      <c r="AK17" s="169"/>
      <c r="AL17" s="170"/>
    </row>
    <row r="18" spans="2:38" ht="150" customHeight="1" x14ac:dyDescent="0.3">
      <c r="B18" s="222">
        <v>5</v>
      </c>
      <c r="C18" s="229" t="s">
        <v>52</v>
      </c>
      <c r="D18" s="78" t="s">
        <v>7</v>
      </c>
      <c r="E18" s="228" t="s">
        <v>79</v>
      </c>
      <c r="F18" s="228"/>
      <c r="G18" s="228"/>
      <c r="H18" s="228"/>
      <c r="I18" s="228" t="s">
        <v>80</v>
      </c>
      <c r="J18" s="228"/>
      <c r="K18" s="228"/>
      <c r="L18" s="228"/>
      <c r="M18" s="214" t="s">
        <v>87</v>
      </c>
      <c r="N18" s="214"/>
      <c r="O18" s="214"/>
      <c r="P18" s="214"/>
      <c r="Q18" s="228" t="s">
        <v>86</v>
      </c>
      <c r="R18" s="228"/>
      <c r="S18" s="228"/>
      <c r="T18" s="228"/>
      <c r="U18" s="78">
        <v>1</v>
      </c>
      <c r="V18" s="54" t="s">
        <v>172</v>
      </c>
      <c r="W18" s="54">
        <v>15.01</v>
      </c>
      <c r="X18" s="120"/>
      <c r="Y18" s="165"/>
      <c r="Z18" s="165"/>
      <c r="AA18" s="165"/>
      <c r="AB18" s="165"/>
      <c r="AC18" s="165"/>
      <c r="AD18" s="165"/>
      <c r="AE18" s="176"/>
      <c r="AF18" s="165"/>
      <c r="AG18" s="165"/>
      <c r="AH18" s="165"/>
      <c r="AI18" s="165"/>
      <c r="AJ18" s="165"/>
      <c r="AK18" s="165"/>
      <c r="AL18" s="166"/>
    </row>
    <row r="19" spans="2:38" ht="150" customHeight="1" x14ac:dyDescent="0.3">
      <c r="B19" s="223"/>
      <c r="C19" s="230"/>
      <c r="D19" s="77" t="s">
        <v>49</v>
      </c>
      <c r="E19" s="186" t="s">
        <v>169</v>
      </c>
      <c r="F19" s="186"/>
      <c r="G19" s="186"/>
      <c r="H19" s="186"/>
      <c r="I19" s="186"/>
      <c r="J19" s="186"/>
      <c r="K19" s="186"/>
      <c r="L19" s="186"/>
      <c r="M19" s="215" t="s">
        <v>87</v>
      </c>
      <c r="N19" s="215"/>
      <c r="O19" s="215"/>
      <c r="P19" s="215"/>
      <c r="Q19" s="186"/>
      <c r="R19" s="186"/>
      <c r="S19" s="186"/>
      <c r="T19" s="186"/>
      <c r="U19" s="77">
        <v>1</v>
      </c>
      <c r="V19" s="8">
        <f>V16</f>
        <v>48.519999999999996</v>
      </c>
      <c r="W19" s="8">
        <f>W16</f>
        <v>27.22</v>
      </c>
      <c r="X19" s="121"/>
      <c r="Y19" s="177"/>
      <c r="Z19" s="177"/>
      <c r="AA19" s="177"/>
      <c r="AB19" s="177"/>
      <c r="AC19" s="177"/>
      <c r="AD19" s="177"/>
      <c r="AE19" s="178"/>
      <c r="AF19" s="177"/>
      <c r="AG19" s="177"/>
      <c r="AH19" s="177"/>
      <c r="AI19" s="177"/>
      <c r="AJ19" s="177"/>
      <c r="AK19" s="177"/>
      <c r="AL19" s="168"/>
    </row>
    <row r="20" spans="2:38" ht="49.95" customHeight="1" thickBot="1" x14ac:dyDescent="0.35">
      <c r="B20" s="224"/>
      <c r="C20" s="231"/>
      <c r="D20" s="200"/>
      <c r="E20" s="200"/>
      <c r="F20" s="200"/>
      <c r="G20" s="200"/>
      <c r="H20" s="200"/>
      <c r="I20" s="200"/>
      <c r="J20" s="200"/>
      <c r="K20" s="200"/>
      <c r="L20" s="200"/>
      <c r="M20" s="200"/>
      <c r="N20" s="200"/>
      <c r="O20" s="200"/>
      <c r="P20" s="200"/>
      <c r="Q20" s="200"/>
      <c r="R20" s="200"/>
      <c r="S20" s="200"/>
      <c r="T20" s="200"/>
      <c r="U20" s="107" t="s">
        <v>110</v>
      </c>
      <c r="V20" s="108">
        <f>V18*U18+V19*U19</f>
        <v>69.399999999999991</v>
      </c>
      <c r="W20" s="108">
        <f>W18*U18+W19*U19</f>
        <v>42.23</v>
      </c>
      <c r="X20" s="122" t="s">
        <v>198</v>
      </c>
      <c r="Y20" s="169"/>
      <c r="Z20" s="169"/>
      <c r="AA20" s="169"/>
      <c r="AB20" s="169"/>
      <c r="AC20" s="169"/>
      <c r="AD20" s="169"/>
      <c r="AE20" s="179"/>
      <c r="AF20" s="169"/>
      <c r="AG20" s="169"/>
      <c r="AH20" s="169"/>
      <c r="AI20" s="169"/>
      <c r="AJ20" s="169"/>
      <c r="AK20" s="169"/>
      <c r="AL20" s="170"/>
    </row>
    <row r="21" spans="2:38" ht="150" customHeight="1" x14ac:dyDescent="0.3">
      <c r="B21" s="203">
        <v>6</v>
      </c>
      <c r="C21" s="203" t="s">
        <v>52</v>
      </c>
      <c r="D21" s="82" t="s">
        <v>7</v>
      </c>
      <c r="E21" s="185" t="s">
        <v>78</v>
      </c>
      <c r="F21" s="185"/>
      <c r="G21" s="185"/>
      <c r="H21" s="185"/>
      <c r="I21" s="185" t="s">
        <v>81</v>
      </c>
      <c r="J21" s="185"/>
      <c r="K21" s="185"/>
      <c r="L21" s="185"/>
      <c r="M21" s="214" t="s">
        <v>87</v>
      </c>
      <c r="N21" s="214"/>
      <c r="O21" s="214"/>
      <c r="P21" s="214"/>
      <c r="Q21" s="185" t="s">
        <v>86</v>
      </c>
      <c r="R21" s="185"/>
      <c r="S21" s="185"/>
      <c r="T21" s="185"/>
      <c r="U21" s="76">
        <v>1</v>
      </c>
      <c r="V21" s="5" t="s">
        <v>176</v>
      </c>
      <c r="W21" s="5" t="s">
        <v>175</v>
      </c>
      <c r="X21" s="10"/>
      <c r="Y21" s="171"/>
      <c r="Z21" s="165"/>
      <c r="AA21" s="165"/>
      <c r="AB21" s="165"/>
      <c r="AC21" s="165"/>
      <c r="AD21" s="165"/>
      <c r="AE21" s="176"/>
      <c r="AF21" s="165"/>
      <c r="AG21" s="165"/>
      <c r="AH21" s="165"/>
      <c r="AI21" s="165"/>
      <c r="AJ21" s="165"/>
      <c r="AK21" s="165"/>
      <c r="AL21" s="166"/>
    </row>
    <row r="22" spans="2:38" ht="150" customHeight="1" x14ac:dyDescent="0.3">
      <c r="B22" s="204"/>
      <c r="C22" s="204"/>
      <c r="D22" s="83" t="s">
        <v>49</v>
      </c>
      <c r="E22" s="186" t="s">
        <v>169</v>
      </c>
      <c r="F22" s="186"/>
      <c r="G22" s="186"/>
      <c r="H22" s="186"/>
      <c r="I22" s="186"/>
      <c r="J22" s="186"/>
      <c r="K22" s="186"/>
      <c r="L22" s="186"/>
      <c r="M22" s="215" t="s">
        <v>87</v>
      </c>
      <c r="N22" s="215"/>
      <c r="O22" s="215"/>
      <c r="P22" s="215"/>
      <c r="Q22" s="186"/>
      <c r="R22" s="186"/>
      <c r="S22" s="186"/>
      <c r="T22" s="186"/>
      <c r="U22" s="77">
        <v>1</v>
      </c>
      <c r="V22" s="8">
        <f>V19</f>
        <v>48.519999999999996</v>
      </c>
      <c r="W22" s="8">
        <f>W19</f>
        <v>27.22</v>
      </c>
      <c r="X22" s="121"/>
      <c r="Y22" s="172"/>
      <c r="Z22" s="177"/>
      <c r="AA22" s="177"/>
      <c r="AB22" s="177"/>
      <c r="AC22" s="177"/>
      <c r="AD22" s="177"/>
      <c r="AE22" s="178"/>
      <c r="AF22" s="177"/>
      <c r="AG22" s="177"/>
      <c r="AH22" s="177"/>
      <c r="AI22" s="177"/>
      <c r="AJ22" s="177"/>
      <c r="AK22" s="177"/>
      <c r="AL22" s="168"/>
    </row>
    <row r="23" spans="2:38" ht="49.95" customHeight="1" thickBot="1" x14ac:dyDescent="0.35">
      <c r="B23" s="205"/>
      <c r="C23" s="205"/>
      <c r="D23" s="199"/>
      <c r="E23" s="200"/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107" t="s">
        <v>110</v>
      </c>
      <c r="V23" s="108">
        <f>V21*U21+V22*U22</f>
        <v>67.849999999999994</v>
      </c>
      <c r="W23" s="108">
        <f>W21*U21+W22*U22</f>
        <v>43.29</v>
      </c>
      <c r="X23" s="128" t="s">
        <v>199</v>
      </c>
      <c r="Y23" s="173"/>
      <c r="Z23" s="169"/>
      <c r="AA23" s="169"/>
      <c r="AB23" s="169"/>
      <c r="AC23" s="169"/>
      <c r="AD23" s="169"/>
      <c r="AE23" s="179"/>
      <c r="AF23" s="169"/>
      <c r="AG23" s="169"/>
      <c r="AH23" s="169"/>
      <c r="AI23" s="169"/>
      <c r="AJ23" s="169"/>
      <c r="AK23" s="169"/>
      <c r="AL23" s="170"/>
    </row>
    <row r="24" spans="2:38" ht="124.95" customHeight="1" x14ac:dyDescent="0.3">
      <c r="B24" s="203">
        <v>7</v>
      </c>
      <c r="C24" s="192" t="s">
        <v>52</v>
      </c>
      <c r="D24" s="91" t="s">
        <v>15</v>
      </c>
      <c r="E24" s="185">
        <v>33340526</v>
      </c>
      <c r="F24" s="185"/>
      <c r="G24" s="185"/>
      <c r="H24" s="185"/>
      <c r="I24" s="185" t="s">
        <v>82</v>
      </c>
      <c r="J24" s="185"/>
      <c r="K24" s="185"/>
      <c r="L24" s="185"/>
      <c r="M24" s="214" t="s">
        <v>87</v>
      </c>
      <c r="N24" s="214"/>
      <c r="O24" s="214"/>
      <c r="P24" s="214"/>
      <c r="Q24" s="185" t="s">
        <v>86</v>
      </c>
      <c r="R24" s="185"/>
      <c r="S24" s="185"/>
      <c r="T24" s="185"/>
      <c r="U24" s="87">
        <v>1</v>
      </c>
      <c r="V24" s="5" t="s">
        <v>178</v>
      </c>
      <c r="W24" s="5" t="s">
        <v>177</v>
      </c>
      <c r="X24" s="109"/>
      <c r="Y24" s="171"/>
      <c r="Z24" s="165"/>
      <c r="AA24" s="165"/>
      <c r="AB24" s="165"/>
      <c r="AC24" s="165"/>
      <c r="AD24" s="165"/>
      <c r="AE24" s="176"/>
      <c r="AF24" s="165"/>
      <c r="AG24" s="165"/>
      <c r="AH24" s="165"/>
      <c r="AI24" s="165"/>
      <c r="AJ24" s="165"/>
      <c r="AK24" s="165"/>
      <c r="AL24" s="166"/>
    </row>
    <row r="25" spans="2:38" ht="124.95" customHeight="1" x14ac:dyDescent="0.3">
      <c r="B25" s="204"/>
      <c r="C25" s="193"/>
      <c r="D25" s="232" t="s">
        <v>91</v>
      </c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88"/>
      <c r="V25" s="8">
        <f>'Associated Parts'!I62</f>
        <v>41.516999999999996</v>
      </c>
      <c r="W25" s="8">
        <f>'Associated Parts'!J62</f>
        <v>28.934999999999999</v>
      </c>
      <c r="X25" s="110"/>
      <c r="Y25" s="172"/>
      <c r="Z25" s="177"/>
      <c r="AA25" s="177"/>
      <c r="AB25" s="177"/>
      <c r="AC25" s="177"/>
      <c r="AD25" s="177"/>
      <c r="AE25" s="178"/>
      <c r="AF25" s="177"/>
      <c r="AG25" s="177"/>
      <c r="AH25" s="177"/>
      <c r="AI25" s="177"/>
      <c r="AJ25" s="177"/>
      <c r="AK25" s="177"/>
      <c r="AL25" s="168"/>
    </row>
    <row r="26" spans="2:38" ht="49.95" customHeight="1" x14ac:dyDescent="0.3">
      <c r="B26" s="204"/>
      <c r="C26" s="193"/>
      <c r="D26" s="92" t="s">
        <v>49</v>
      </c>
      <c r="E26" s="186" t="s">
        <v>169</v>
      </c>
      <c r="F26" s="186"/>
      <c r="G26" s="186"/>
      <c r="H26" s="186"/>
      <c r="I26" s="186"/>
      <c r="J26" s="186"/>
      <c r="K26" s="186"/>
      <c r="L26" s="186"/>
      <c r="M26" s="215" t="s">
        <v>87</v>
      </c>
      <c r="N26" s="215"/>
      <c r="O26" s="215"/>
      <c r="P26" s="215"/>
      <c r="Q26" s="186"/>
      <c r="R26" s="186"/>
      <c r="S26" s="186"/>
      <c r="T26" s="186"/>
      <c r="U26" s="88">
        <v>1</v>
      </c>
      <c r="V26" s="8">
        <f>V22</f>
        <v>48.519999999999996</v>
      </c>
      <c r="W26" s="8">
        <f>W22</f>
        <v>27.22</v>
      </c>
      <c r="X26" s="121"/>
      <c r="Y26" s="172"/>
      <c r="Z26" s="177"/>
      <c r="AA26" s="177"/>
      <c r="AB26" s="177"/>
      <c r="AC26" s="177"/>
      <c r="AD26" s="177"/>
      <c r="AE26" s="178"/>
      <c r="AF26" s="177"/>
      <c r="AG26" s="177"/>
      <c r="AH26" s="177"/>
      <c r="AI26" s="177"/>
      <c r="AJ26" s="177"/>
      <c r="AK26" s="177"/>
      <c r="AL26" s="168"/>
    </row>
    <row r="27" spans="2:38" ht="49.95" customHeight="1" thickBot="1" x14ac:dyDescent="0.35">
      <c r="B27" s="205"/>
      <c r="C27" s="194"/>
      <c r="D27" s="199"/>
      <c r="E27" s="200"/>
      <c r="F27" s="200"/>
      <c r="G27" s="200"/>
      <c r="H27" s="200"/>
      <c r="I27" s="200"/>
      <c r="J27" s="200"/>
      <c r="K27" s="200"/>
      <c r="L27" s="200"/>
      <c r="M27" s="200"/>
      <c r="N27" s="200"/>
      <c r="O27" s="200"/>
      <c r="P27" s="200"/>
      <c r="Q27" s="200"/>
      <c r="R27" s="200"/>
      <c r="S27" s="200"/>
      <c r="T27" s="200"/>
      <c r="U27" s="107" t="s">
        <v>110</v>
      </c>
      <c r="V27" s="108">
        <f>V24*U24+V26*U26+V25</f>
        <v>92.656999999999982</v>
      </c>
      <c r="W27" s="108">
        <f>W24*U24+W26*U26+W25</f>
        <v>58.274999999999999</v>
      </c>
      <c r="X27" s="122" t="s">
        <v>201</v>
      </c>
      <c r="Y27" s="172"/>
      <c r="Z27" s="177"/>
      <c r="AA27" s="177"/>
      <c r="AB27" s="177"/>
      <c r="AC27" s="177"/>
      <c r="AD27" s="177"/>
      <c r="AE27" s="178"/>
      <c r="AF27" s="177"/>
      <c r="AG27" s="177"/>
      <c r="AH27" s="177"/>
      <c r="AI27" s="177"/>
      <c r="AJ27" s="177"/>
      <c r="AK27" s="177"/>
      <c r="AL27" s="168"/>
    </row>
    <row r="28" spans="2:38" ht="150" customHeight="1" x14ac:dyDescent="0.3">
      <c r="B28" s="203">
        <v>8</v>
      </c>
      <c r="C28" s="192" t="s">
        <v>5</v>
      </c>
      <c r="D28" s="123" t="s">
        <v>202</v>
      </c>
      <c r="E28" s="185" t="s">
        <v>203</v>
      </c>
      <c r="F28" s="185"/>
      <c r="G28" s="185"/>
      <c r="H28" s="185"/>
      <c r="I28" s="185" t="s">
        <v>204</v>
      </c>
      <c r="J28" s="185"/>
      <c r="K28" s="185"/>
      <c r="L28" s="185"/>
      <c r="M28" s="185"/>
      <c r="N28" s="185"/>
      <c r="O28" s="185"/>
      <c r="P28" s="185"/>
      <c r="Q28" s="185" t="s">
        <v>205</v>
      </c>
      <c r="R28" s="185"/>
      <c r="S28" s="185"/>
      <c r="T28" s="185"/>
      <c r="U28" s="115">
        <v>3</v>
      </c>
      <c r="V28" s="5" t="s">
        <v>206</v>
      </c>
      <c r="W28" s="5" t="s">
        <v>206</v>
      </c>
      <c r="X28" s="10"/>
      <c r="Y28" s="156"/>
      <c r="Z28" s="157"/>
      <c r="AA28" s="157"/>
      <c r="AB28" s="157"/>
      <c r="AC28" s="157"/>
      <c r="AD28" s="157"/>
      <c r="AE28" s="157"/>
      <c r="AF28" s="157"/>
      <c r="AG28" s="157"/>
      <c r="AH28" s="157"/>
      <c r="AI28" s="157"/>
      <c r="AJ28" s="157"/>
      <c r="AK28" s="157"/>
      <c r="AL28" s="162"/>
    </row>
    <row r="29" spans="2:38" ht="150" customHeight="1" x14ac:dyDescent="0.3">
      <c r="B29" s="204"/>
      <c r="C29" s="193"/>
      <c r="D29" s="119" t="s">
        <v>49</v>
      </c>
      <c r="E29" s="186" t="s">
        <v>169</v>
      </c>
      <c r="F29" s="186"/>
      <c r="G29" s="186"/>
      <c r="H29" s="186"/>
      <c r="I29" s="186"/>
      <c r="J29" s="186"/>
      <c r="K29" s="186"/>
      <c r="L29" s="186"/>
      <c r="M29" s="215" t="s">
        <v>87</v>
      </c>
      <c r="N29" s="215"/>
      <c r="O29" s="215"/>
      <c r="P29" s="215"/>
      <c r="Q29" s="186"/>
      <c r="R29" s="186"/>
      <c r="S29" s="186"/>
      <c r="T29" s="186"/>
      <c r="U29" s="111">
        <v>1</v>
      </c>
      <c r="V29" s="8">
        <f>V25</f>
        <v>41.516999999999996</v>
      </c>
      <c r="W29" s="8">
        <f>W25</f>
        <v>28.934999999999999</v>
      </c>
      <c r="X29" s="121"/>
      <c r="Y29" s="158"/>
      <c r="Z29" s="159"/>
      <c r="AA29" s="159"/>
      <c r="AB29" s="159"/>
      <c r="AC29" s="159"/>
      <c r="AD29" s="159"/>
      <c r="AE29" s="159"/>
      <c r="AF29" s="159"/>
      <c r="AG29" s="159"/>
      <c r="AH29" s="159"/>
      <c r="AI29" s="159"/>
      <c r="AJ29" s="159"/>
      <c r="AK29" s="159"/>
      <c r="AL29" s="163"/>
    </row>
    <row r="30" spans="2:38" ht="49.95" customHeight="1" thickBot="1" x14ac:dyDescent="0.35">
      <c r="B30" s="205"/>
      <c r="C30" s="194"/>
      <c r="D30" s="187"/>
      <c r="E30" s="188"/>
      <c r="F30" s="188"/>
      <c r="G30" s="188"/>
      <c r="H30" s="188"/>
      <c r="I30" s="188"/>
      <c r="J30" s="188"/>
      <c r="K30" s="188"/>
      <c r="L30" s="188"/>
      <c r="M30" s="188"/>
      <c r="N30" s="188"/>
      <c r="O30" s="188"/>
      <c r="P30" s="188"/>
      <c r="Q30" s="188"/>
      <c r="R30" s="188"/>
      <c r="S30" s="188"/>
      <c r="T30" s="188"/>
      <c r="U30" s="106" t="s">
        <v>110</v>
      </c>
      <c r="V30" s="101">
        <f>V28*U28+V29</f>
        <v>53.936999999999998</v>
      </c>
      <c r="W30" s="101">
        <f>W28*U28+W29</f>
        <v>41.354999999999997</v>
      </c>
      <c r="X30" s="125" t="s">
        <v>208</v>
      </c>
      <c r="Y30" s="219"/>
      <c r="Z30" s="174"/>
      <c r="AA30" s="174"/>
      <c r="AB30" s="174"/>
      <c r="AC30" s="174"/>
      <c r="AD30" s="174"/>
      <c r="AE30" s="174"/>
      <c r="AF30" s="174"/>
      <c r="AG30" s="174"/>
      <c r="AH30" s="174"/>
      <c r="AI30" s="174"/>
      <c r="AJ30" s="174"/>
      <c r="AK30" s="174"/>
      <c r="AL30" s="175"/>
    </row>
    <row r="31" spans="2:38" x14ac:dyDescent="0.3">
      <c r="B31" s="93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112"/>
      <c r="W31" s="112"/>
      <c r="X31" s="112"/>
      <c r="Y31" s="97"/>
      <c r="Z31" s="102"/>
      <c r="AA31" s="102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</row>
    <row r="32" spans="2:38" x14ac:dyDescent="0.3">
      <c r="B32" s="93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112"/>
      <c r="W32" s="112"/>
      <c r="X32" s="112"/>
      <c r="Y32" s="97"/>
      <c r="Z32" s="102"/>
      <c r="AA32" s="102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97"/>
    </row>
    <row r="33" spans="2:38" x14ac:dyDescent="0.3">
      <c r="B33" s="93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112"/>
      <c r="W33" s="112"/>
      <c r="X33" s="112"/>
      <c r="Y33" s="97"/>
      <c r="Z33" s="97"/>
      <c r="AA33" s="97"/>
      <c r="AB33" s="97"/>
      <c r="AC33" s="97"/>
      <c r="AD33" s="97"/>
      <c r="AE33" s="97"/>
      <c r="AF33" s="97"/>
      <c r="AG33" s="97"/>
      <c r="AH33" s="97"/>
      <c r="AI33" s="97"/>
      <c r="AJ33" s="97"/>
      <c r="AK33" s="97"/>
      <c r="AL33" s="97"/>
    </row>
    <row r="34" spans="2:38" x14ac:dyDescent="0.3">
      <c r="Q34" s="97"/>
      <c r="R34" s="97"/>
      <c r="S34" s="97"/>
      <c r="T34" s="97"/>
    </row>
    <row r="35" spans="2:38" x14ac:dyDescent="0.3">
      <c r="Q35" s="97"/>
      <c r="R35" s="105"/>
      <c r="S35" s="105"/>
      <c r="T35" s="97"/>
    </row>
    <row r="36" spans="2:38" x14ac:dyDescent="0.3">
      <c r="Q36" s="97"/>
      <c r="R36" s="3"/>
      <c r="S36" s="3"/>
      <c r="T36" s="97"/>
    </row>
    <row r="37" spans="2:38" x14ac:dyDescent="0.3">
      <c r="Q37" s="97"/>
      <c r="R37" s="3"/>
      <c r="S37" s="3"/>
      <c r="T37" s="97"/>
    </row>
    <row r="38" spans="2:38" x14ac:dyDescent="0.3">
      <c r="Q38" s="97"/>
      <c r="R38" s="3"/>
      <c r="S38" s="3"/>
      <c r="T38" s="97"/>
    </row>
    <row r="39" spans="2:38" x14ac:dyDescent="0.3">
      <c r="Q39" s="97"/>
      <c r="R39" s="3"/>
      <c r="S39" s="3"/>
      <c r="T39" s="97"/>
    </row>
    <row r="40" spans="2:38" x14ac:dyDescent="0.3">
      <c r="Q40" s="97"/>
      <c r="R40" s="3"/>
      <c r="S40" s="3"/>
      <c r="T40" s="97"/>
    </row>
    <row r="41" spans="2:38" x14ac:dyDescent="0.3">
      <c r="Q41" s="97"/>
      <c r="R41" s="3"/>
      <c r="S41" s="3"/>
      <c r="T41" s="97"/>
    </row>
  </sheetData>
  <mergeCells count="103">
    <mergeCell ref="B28:B30"/>
    <mergeCell ref="C28:C30"/>
    <mergeCell ref="E29:L29"/>
    <mergeCell ref="M29:P29"/>
    <mergeCell ref="Q29:T29"/>
    <mergeCell ref="D30:T30"/>
    <mergeCell ref="M26:P26"/>
    <mergeCell ref="Q26:T26"/>
    <mergeCell ref="D27:T27"/>
    <mergeCell ref="B24:B27"/>
    <mergeCell ref="M28:P28"/>
    <mergeCell ref="D25:T25"/>
    <mergeCell ref="E28:H28"/>
    <mergeCell ref="I28:L28"/>
    <mergeCell ref="Q28:T28"/>
    <mergeCell ref="Q19:T19"/>
    <mergeCell ref="M22:P22"/>
    <mergeCell ref="Q22:T22"/>
    <mergeCell ref="D23:T23"/>
    <mergeCell ref="D20:T20"/>
    <mergeCell ref="M21:P21"/>
    <mergeCell ref="M24:P24"/>
    <mergeCell ref="C24:C27"/>
    <mergeCell ref="Q24:T24"/>
    <mergeCell ref="B12:B14"/>
    <mergeCell ref="B15:B17"/>
    <mergeCell ref="C15:C17"/>
    <mergeCell ref="E12:H12"/>
    <mergeCell ref="I12:L12"/>
    <mergeCell ref="C21:C23"/>
    <mergeCell ref="C18:C20"/>
    <mergeCell ref="E22:L22"/>
    <mergeCell ref="E24:H24"/>
    <mergeCell ref="I24:L24"/>
    <mergeCell ref="I8:L8"/>
    <mergeCell ref="Q8:T8"/>
    <mergeCell ref="E15:H15"/>
    <mergeCell ref="I15:L15"/>
    <mergeCell ref="Q15:T15"/>
    <mergeCell ref="E9:H9"/>
    <mergeCell ref="I9:L9"/>
    <mergeCell ref="Q9:T9"/>
    <mergeCell ref="C11:T11"/>
    <mergeCell ref="B18:B20"/>
    <mergeCell ref="B21:B23"/>
    <mergeCell ref="E26:L26"/>
    <mergeCell ref="M4:P4"/>
    <mergeCell ref="M5:P5"/>
    <mergeCell ref="Y18:AE20"/>
    <mergeCell ref="AF18:AL20"/>
    <mergeCell ref="Y21:AE23"/>
    <mergeCell ref="AF21:AL23"/>
    <mergeCell ref="C14:T14"/>
    <mergeCell ref="Q16:T16"/>
    <mergeCell ref="E18:H18"/>
    <mergeCell ref="I18:L18"/>
    <mergeCell ref="Q18:T18"/>
    <mergeCell ref="E21:H21"/>
    <mergeCell ref="I21:L21"/>
    <mergeCell ref="Q21:T21"/>
    <mergeCell ref="M18:P18"/>
    <mergeCell ref="E16:L16"/>
    <mergeCell ref="D17:T17"/>
    <mergeCell ref="E19:L19"/>
    <mergeCell ref="M19:P19"/>
    <mergeCell ref="B8:B11"/>
    <mergeCell ref="E8:H8"/>
    <mergeCell ref="Y28:AE30"/>
    <mergeCell ref="AF28:AL30"/>
    <mergeCell ref="Y5:AE7"/>
    <mergeCell ref="AF5:AL7"/>
    <mergeCell ref="Y8:AE11"/>
    <mergeCell ref="AF8:AL11"/>
    <mergeCell ref="Y12:AE14"/>
    <mergeCell ref="AF12:AL14"/>
    <mergeCell ref="Y15:AE17"/>
    <mergeCell ref="AF15:AL17"/>
    <mergeCell ref="Y24:AE27"/>
    <mergeCell ref="AF24:AL27"/>
    <mergeCell ref="B3:X3"/>
    <mergeCell ref="B5:B7"/>
    <mergeCell ref="M8:P8"/>
    <mergeCell ref="M9:P9"/>
    <mergeCell ref="M12:P12"/>
    <mergeCell ref="M13:P13"/>
    <mergeCell ref="M15:P15"/>
    <mergeCell ref="M16:P16"/>
    <mergeCell ref="E6:H6"/>
    <mergeCell ref="I6:L6"/>
    <mergeCell ref="D10:T10"/>
    <mergeCell ref="Q6:T6"/>
    <mergeCell ref="C7:T7"/>
    <mergeCell ref="M6:P6"/>
    <mergeCell ref="Q12:T12"/>
    <mergeCell ref="E13:H13"/>
    <mergeCell ref="I13:L13"/>
    <mergeCell ref="Q13:T13"/>
    <mergeCell ref="E4:H4"/>
    <mergeCell ref="I4:L4"/>
    <mergeCell ref="Q4:T4"/>
    <mergeCell ref="E5:H5"/>
    <mergeCell ref="I5:L5"/>
    <mergeCell ref="Q5:T5"/>
  </mergeCells>
  <hyperlinks>
    <hyperlink ref="M5:P5" r:id="rId1" display="DataSheet" xr:uid="{C4D801AF-2125-4974-B46D-386A1924847E}"/>
    <hyperlink ref="M6:P6" r:id="rId2" display="DataSheet" xr:uid="{32AFEA14-6B41-4CC6-8BAC-3B5372F7E5F8}"/>
    <hyperlink ref="X6" r:id="rId3" xr:uid="{ADA55D14-962F-4E0D-912B-BDE8D59D3CE5}"/>
    <hyperlink ref="M8:P8" r:id="rId4" display="DatasSheet" xr:uid="{146EA595-71D2-432A-8ABA-5AE8AE63A7EA}"/>
    <hyperlink ref="M9:P9" r:id="rId5" display="DatasSheet" xr:uid="{1C4541FC-4388-4F24-800F-ED05E892527C}"/>
    <hyperlink ref="M12:P12" r:id="rId6" display="DataSheet" xr:uid="{C2E45723-96F9-4BE6-B3C5-226FF3E32E32}"/>
    <hyperlink ref="M13:P13" r:id="rId7" display="DataSheet" xr:uid="{D1492834-8CE4-4E79-BC02-C0D130213D30}"/>
    <hyperlink ref="X12" r:id="rId8" xr:uid="{E1270A2D-2067-4BCB-BC04-CCC4FF3BB870}"/>
    <hyperlink ref="M16:P16" r:id="rId9" display="DataSheet" xr:uid="{3784A6E7-72B4-4E72-811A-BB21D2BCED7D}"/>
    <hyperlink ref="M15:P15" r:id="rId10" display="DataSheet" xr:uid="{79D30B41-772B-44D5-B13C-6081F8FFF724}"/>
    <hyperlink ref="M18:P18" r:id="rId11" display="DataSheet" xr:uid="{21D8601E-2E29-40D1-98E0-BD08C214BD99}"/>
    <hyperlink ref="M19:P19" r:id="rId12" display="DataSheet" xr:uid="{CB60A386-2BF7-46B8-ABAB-7E349E78D286}"/>
    <hyperlink ref="M21:P21" r:id="rId13" display="DataSheet" xr:uid="{7BBCAF92-E20D-41FC-AAD8-AEBEBBD83E95}"/>
    <hyperlink ref="M22:P22" r:id="rId14" display="DataSheet" xr:uid="{C747FF23-CF0E-49C3-B8A6-493BB727A1D6}"/>
    <hyperlink ref="M26:P26" r:id="rId15" display="DataSheet" xr:uid="{1BA4F9D6-3889-42B8-8301-651C44807651}"/>
    <hyperlink ref="M24:P24" r:id="rId16" display="DataSheet" xr:uid="{DA3E7462-6D92-4F54-90AC-8732967CB9D5}"/>
    <hyperlink ref="M29:P29" r:id="rId17" display="DataSheet" xr:uid="{02D0F597-1010-414D-9C31-D8A00E87C82A}"/>
  </hyperlinks>
  <pageMargins left="0.7" right="0.7" top="0.75" bottom="0.75" header="0.3" footer="0.3"/>
  <pageSetup paperSize="9" orientation="portrait" r:id="rId18"/>
  <drawing r:id="rId1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D0293-E99B-4138-99D5-14A11ED7862D}">
  <dimension ref="B3:AI26"/>
  <sheetViews>
    <sheetView tabSelected="1" zoomScale="70" zoomScaleNormal="70" workbookViewId="0">
      <selection activeCell="N11" sqref="N11:Q11"/>
    </sheetView>
  </sheetViews>
  <sheetFormatPr defaultRowHeight="14.4" x14ac:dyDescent="0.3"/>
  <cols>
    <col min="3" max="3" width="16" customWidth="1"/>
    <col min="4" max="4" width="13.6640625" bestFit="1" customWidth="1"/>
    <col min="21" max="21" width="19.21875" customWidth="1"/>
    <col min="28" max="28" width="17" customWidth="1"/>
    <col min="35" max="35" width="10.6640625" customWidth="1"/>
  </cols>
  <sheetData>
    <row r="3" spans="2:35" ht="15" thickBot="1" x14ac:dyDescent="0.35">
      <c r="B3" s="18"/>
      <c r="R3" s="18"/>
      <c r="U3" s="137"/>
    </row>
    <row r="4" spans="2:35" ht="15" thickBot="1" x14ac:dyDescent="0.35">
      <c r="B4" s="189" t="s">
        <v>221</v>
      </c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1"/>
    </row>
    <row r="5" spans="2:35" ht="40.200000000000003" thickBot="1" x14ac:dyDescent="0.35">
      <c r="B5" s="134" t="s">
        <v>89</v>
      </c>
      <c r="C5" s="33" t="s">
        <v>0</v>
      </c>
      <c r="D5" s="136" t="s">
        <v>6</v>
      </c>
      <c r="E5" s="184" t="s">
        <v>17</v>
      </c>
      <c r="F5" s="184"/>
      <c r="G5" s="184"/>
      <c r="H5" s="184"/>
      <c r="I5" s="184" t="s">
        <v>1</v>
      </c>
      <c r="J5" s="184"/>
      <c r="K5" s="184"/>
      <c r="L5" s="184"/>
      <c r="M5" s="135" t="s">
        <v>88</v>
      </c>
      <c r="N5" s="198" t="s">
        <v>2</v>
      </c>
      <c r="O5" s="198"/>
      <c r="P5" s="198"/>
      <c r="Q5" s="198"/>
      <c r="R5" s="136" t="s">
        <v>3</v>
      </c>
      <c r="S5" s="31" t="s">
        <v>4</v>
      </c>
      <c r="T5" s="31" t="s">
        <v>219</v>
      </c>
      <c r="U5" s="32" t="s">
        <v>35</v>
      </c>
    </row>
    <row r="6" spans="2:35" ht="100.05" customHeight="1" x14ac:dyDescent="0.3">
      <c r="B6" s="256">
        <v>1</v>
      </c>
      <c r="C6" s="155" t="s">
        <v>211</v>
      </c>
      <c r="D6" s="151" t="s">
        <v>7</v>
      </c>
      <c r="E6" s="185" t="s">
        <v>213</v>
      </c>
      <c r="F6" s="185"/>
      <c r="G6" s="185"/>
      <c r="H6" s="185"/>
      <c r="I6" s="185" t="s">
        <v>215</v>
      </c>
      <c r="J6" s="185"/>
      <c r="K6" s="185"/>
      <c r="L6" s="185"/>
      <c r="M6" s="141" t="s">
        <v>212</v>
      </c>
      <c r="N6" s="185" t="s">
        <v>217</v>
      </c>
      <c r="O6" s="185"/>
      <c r="P6" s="185"/>
      <c r="Q6" s="185"/>
      <c r="R6" s="151">
        <v>1</v>
      </c>
      <c r="S6" s="5">
        <v>12.35</v>
      </c>
      <c r="T6" s="5">
        <v>7.46</v>
      </c>
      <c r="U6" s="10" t="s">
        <v>220</v>
      </c>
      <c r="V6" s="156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62"/>
    </row>
    <row r="7" spans="2:35" ht="100.05" customHeight="1" x14ac:dyDescent="0.3">
      <c r="B7" s="201"/>
      <c r="C7" s="153" t="s">
        <v>211</v>
      </c>
      <c r="D7" s="150" t="s">
        <v>7</v>
      </c>
      <c r="E7" s="186" t="s">
        <v>214</v>
      </c>
      <c r="F7" s="186"/>
      <c r="G7" s="186"/>
      <c r="H7" s="186"/>
      <c r="I7" s="186" t="s">
        <v>216</v>
      </c>
      <c r="J7" s="186"/>
      <c r="K7" s="186"/>
      <c r="L7" s="186"/>
      <c r="M7" s="257" t="s">
        <v>212</v>
      </c>
      <c r="N7" s="186" t="s">
        <v>218</v>
      </c>
      <c r="O7" s="186"/>
      <c r="P7" s="186"/>
      <c r="Q7" s="186"/>
      <c r="R7" s="150">
        <v>1</v>
      </c>
      <c r="S7" s="8">
        <v>22.54</v>
      </c>
      <c r="T7" s="8">
        <v>14.86</v>
      </c>
      <c r="U7" s="154"/>
      <c r="V7" s="158"/>
      <c r="W7" s="159"/>
      <c r="X7" s="159"/>
      <c r="Y7" s="159"/>
      <c r="Z7" s="159"/>
      <c r="AA7" s="159"/>
      <c r="AB7" s="159"/>
      <c r="AC7" s="159"/>
      <c r="AD7" s="159"/>
      <c r="AE7" s="159"/>
      <c r="AF7" s="159"/>
      <c r="AG7" s="159"/>
      <c r="AH7" s="159"/>
      <c r="AI7" s="163"/>
    </row>
    <row r="8" spans="2:35" ht="100.05" customHeight="1" thickBot="1" x14ac:dyDescent="0.35">
      <c r="B8" s="202"/>
      <c r="C8" s="199"/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38" t="s">
        <v>31</v>
      </c>
      <c r="S8" s="85">
        <f>S6+S7</f>
        <v>34.89</v>
      </c>
      <c r="T8" s="85">
        <f>T6+T7</f>
        <v>22.32</v>
      </c>
      <c r="U8" s="128" t="s">
        <v>263</v>
      </c>
      <c r="V8" s="160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161"/>
      <c r="AH8" s="161"/>
      <c r="AI8" s="164"/>
    </row>
    <row r="9" spans="2:35" ht="49.95" customHeight="1" x14ac:dyDescent="0.3">
      <c r="B9" s="192">
        <v>2</v>
      </c>
      <c r="C9" s="155" t="s">
        <v>211</v>
      </c>
      <c r="D9" s="151" t="s">
        <v>15</v>
      </c>
      <c r="E9" s="185" t="s">
        <v>222</v>
      </c>
      <c r="F9" s="185"/>
      <c r="G9" s="185"/>
      <c r="H9" s="185"/>
      <c r="I9" s="185" t="s">
        <v>225</v>
      </c>
      <c r="J9" s="185"/>
      <c r="K9" s="185"/>
      <c r="L9" s="185"/>
      <c r="M9" s="141" t="s">
        <v>212</v>
      </c>
      <c r="N9" s="185" t="s">
        <v>228</v>
      </c>
      <c r="O9" s="185"/>
      <c r="P9" s="185"/>
      <c r="Q9" s="185"/>
      <c r="R9" s="151">
        <v>1</v>
      </c>
      <c r="S9" s="5">
        <v>8.69</v>
      </c>
      <c r="T9" s="5">
        <v>8.69</v>
      </c>
      <c r="U9" s="258" t="s">
        <v>229</v>
      </c>
      <c r="V9" s="156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  <c r="AH9" s="157"/>
      <c r="AI9" s="162"/>
    </row>
    <row r="10" spans="2:35" ht="49.95" customHeight="1" x14ac:dyDescent="0.3">
      <c r="B10" s="193"/>
      <c r="C10" s="153" t="s">
        <v>211</v>
      </c>
      <c r="D10" s="150" t="s">
        <v>15</v>
      </c>
      <c r="E10" s="186" t="s">
        <v>222</v>
      </c>
      <c r="F10" s="186"/>
      <c r="G10" s="186"/>
      <c r="H10" s="186"/>
      <c r="I10" s="186" t="s">
        <v>226</v>
      </c>
      <c r="J10" s="186"/>
      <c r="K10" s="186"/>
      <c r="L10" s="186"/>
      <c r="M10" s="257" t="s">
        <v>212</v>
      </c>
      <c r="N10" s="186" t="s">
        <v>223</v>
      </c>
      <c r="O10" s="186"/>
      <c r="P10" s="186"/>
      <c r="Q10" s="186"/>
      <c r="R10" s="150">
        <v>1</v>
      </c>
      <c r="S10" s="8">
        <v>10.98</v>
      </c>
      <c r="T10" s="8">
        <v>10.98</v>
      </c>
      <c r="U10" s="259"/>
      <c r="V10" s="158"/>
      <c r="W10" s="159"/>
      <c r="X10" s="159"/>
      <c r="Y10" s="159"/>
      <c r="Z10" s="159"/>
      <c r="AA10" s="159"/>
      <c r="AB10" s="159"/>
      <c r="AC10" s="159"/>
      <c r="AD10" s="159"/>
      <c r="AE10" s="159"/>
      <c r="AF10" s="159"/>
      <c r="AG10" s="159"/>
      <c r="AH10" s="159"/>
      <c r="AI10" s="163"/>
    </row>
    <row r="11" spans="2:35" ht="49.95" customHeight="1" x14ac:dyDescent="0.3">
      <c r="B11" s="193"/>
      <c r="C11" s="153" t="s">
        <v>211</v>
      </c>
      <c r="D11" s="150" t="s">
        <v>15</v>
      </c>
      <c r="E11" s="186" t="s">
        <v>222</v>
      </c>
      <c r="F11" s="186"/>
      <c r="G11" s="186"/>
      <c r="H11" s="186"/>
      <c r="I11" s="186" t="s">
        <v>227</v>
      </c>
      <c r="J11" s="186"/>
      <c r="K11" s="186"/>
      <c r="L11" s="186"/>
      <c r="M11" s="257" t="s">
        <v>212</v>
      </c>
      <c r="N11" s="186" t="s">
        <v>224</v>
      </c>
      <c r="O11" s="186"/>
      <c r="P11" s="186"/>
      <c r="Q11" s="186"/>
      <c r="R11" s="150">
        <v>1</v>
      </c>
      <c r="S11" s="8">
        <v>4.4000000000000004</v>
      </c>
      <c r="T11" s="8">
        <v>4.4000000000000004</v>
      </c>
      <c r="U11" s="259"/>
      <c r="V11" s="160"/>
      <c r="W11" s="161"/>
      <c r="X11" s="161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4"/>
    </row>
    <row r="12" spans="2:35" ht="49.95" customHeight="1" x14ac:dyDescent="0.3">
      <c r="B12" s="193"/>
      <c r="C12" s="153"/>
      <c r="D12" s="186" t="s">
        <v>91</v>
      </c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6"/>
      <c r="S12" s="8">
        <f>'Associated Parts'!I75</f>
        <v>18.872</v>
      </c>
      <c r="T12" s="8">
        <f>'Associated Parts'!J75</f>
        <v>18.872</v>
      </c>
      <c r="U12" s="154"/>
      <c r="V12" s="160"/>
      <c r="W12" s="161"/>
      <c r="X12" s="161"/>
      <c r="Y12" s="161"/>
      <c r="Z12" s="161"/>
      <c r="AA12" s="161"/>
      <c r="AB12" s="161"/>
      <c r="AC12" s="161"/>
      <c r="AD12" s="161"/>
      <c r="AE12" s="161"/>
      <c r="AF12" s="161"/>
      <c r="AG12" s="161"/>
      <c r="AH12" s="161"/>
      <c r="AI12" s="164"/>
    </row>
    <row r="13" spans="2:35" ht="49.95" customHeight="1" thickBot="1" x14ac:dyDescent="0.35">
      <c r="B13" s="194"/>
      <c r="C13" s="199"/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152" t="s">
        <v>31</v>
      </c>
      <c r="S13" s="9">
        <f>S9+S10+S12+S11</f>
        <v>42.942</v>
      </c>
      <c r="T13" s="9">
        <f>T9+T10+T12+T11</f>
        <v>42.942</v>
      </c>
      <c r="U13" s="260" t="s">
        <v>266</v>
      </c>
      <c r="V13" s="160"/>
      <c r="W13" s="161"/>
      <c r="X13" s="161"/>
      <c r="Y13" s="161"/>
      <c r="Z13" s="161"/>
      <c r="AA13" s="161"/>
      <c r="AB13" s="161"/>
      <c r="AC13" s="161"/>
      <c r="AD13" s="161"/>
      <c r="AE13" s="161"/>
      <c r="AF13" s="161"/>
      <c r="AG13" s="161"/>
      <c r="AH13" s="161"/>
      <c r="AI13" s="164"/>
    </row>
    <row r="14" spans="2:35" ht="60" customHeight="1" x14ac:dyDescent="0.3">
      <c r="B14" s="192">
        <v>3</v>
      </c>
      <c r="C14" s="155" t="s">
        <v>211</v>
      </c>
      <c r="D14" s="151" t="s">
        <v>15</v>
      </c>
      <c r="E14" s="185" t="s">
        <v>222</v>
      </c>
      <c r="F14" s="185"/>
      <c r="G14" s="185"/>
      <c r="H14" s="185"/>
      <c r="I14" s="185" t="s">
        <v>230</v>
      </c>
      <c r="J14" s="185"/>
      <c r="K14" s="185"/>
      <c r="L14" s="185"/>
      <c r="M14" s="141" t="s">
        <v>212</v>
      </c>
      <c r="N14" s="185" t="s">
        <v>232</v>
      </c>
      <c r="O14" s="185"/>
      <c r="P14" s="185"/>
      <c r="Q14" s="185"/>
      <c r="R14" s="151">
        <v>1</v>
      </c>
      <c r="S14" s="5">
        <v>11.9</v>
      </c>
      <c r="T14" s="5">
        <v>11.9</v>
      </c>
      <c r="U14" s="258" t="s">
        <v>229</v>
      </c>
      <c r="V14" s="156"/>
      <c r="W14" s="157"/>
      <c r="X14" s="157"/>
      <c r="Y14" s="157"/>
      <c r="Z14" s="157"/>
      <c r="AA14" s="157"/>
      <c r="AB14" s="157"/>
      <c r="AC14" s="157"/>
      <c r="AD14" s="157"/>
      <c r="AE14" s="157"/>
      <c r="AF14" s="157"/>
      <c r="AG14" s="157"/>
      <c r="AH14" s="157"/>
      <c r="AI14" s="162"/>
    </row>
    <row r="15" spans="2:35" ht="60" customHeight="1" x14ac:dyDescent="0.3">
      <c r="B15" s="193"/>
      <c r="C15" s="153" t="s">
        <v>211</v>
      </c>
      <c r="D15" s="150" t="s">
        <v>15</v>
      </c>
      <c r="E15" s="186" t="s">
        <v>222</v>
      </c>
      <c r="F15" s="186"/>
      <c r="G15" s="186"/>
      <c r="H15" s="186"/>
      <c r="I15" s="186" t="s">
        <v>231</v>
      </c>
      <c r="J15" s="186"/>
      <c r="K15" s="186"/>
      <c r="L15" s="186"/>
      <c r="M15" s="257" t="s">
        <v>212</v>
      </c>
      <c r="N15" s="186" t="s">
        <v>233</v>
      </c>
      <c r="O15" s="186"/>
      <c r="P15" s="186"/>
      <c r="Q15" s="186"/>
      <c r="R15" s="150">
        <v>1</v>
      </c>
      <c r="S15" s="8">
        <v>2.1800000000000002</v>
      </c>
      <c r="T15" s="8">
        <v>2.1800000000000002</v>
      </c>
      <c r="U15" s="259"/>
      <c r="V15" s="158"/>
      <c r="W15" s="159"/>
      <c r="X15" s="159"/>
      <c r="Y15" s="159"/>
      <c r="Z15" s="159"/>
      <c r="AA15" s="159"/>
      <c r="AB15" s="159"/>
      <c r="AC15" s="159"/>
      <c r="AD15" s="159"/>
      <c r="AE15" s="159"/>
      <c r="AF15" s="159"/>
      <c r="AG15" s="159"/>
      <c r="AH15" s="159"/>
      <c r="AI15" s="163"/>
    </row>
    <row r="16" spans="2:35" ht="60" customHeight="1" x14ac:dyDescent="0.3">
      <c r="B16" s="193"/>
      <c r="C16" s="153" t="s">
        <v>211</v>
      </c>
      <c r="D16" s="150" t="s">
        <v>15</v>
      </c>
      <c r="E16" s="186" t="s">
        <v>222</v>
      </c>
      <c r="F16" s="186"/>
      <c r="G16" s="186"/>
      <c r="H16" s="186"/>
      <c r="I16" s="186" t="s">
        <v>227</v>
      </c>
      <c r="J16" s="186"/>
      <c r="K16" s="186"/>
      <c r="L16" s="186"/>
      <c r="M16" s="257" t="s">
        <v>212</v>
      </c>
      <c r="N16" s="186" t="s">
        <v>224</v>
      </c>
      <c r="O16" s="186"/>
      <c r="P16" s="186"/>
      <c r="Q16" s="186"/>
      <c r="R16" s="150">
        <v>1</v>
      </c>
      <c r="S16" s="8">
        <v>4.4000000000000004</v>
      </c>
      <c r="T16" s="8">
        <v>4.4000000000000004</v>
      </c>
      <c r="U16" s="259"/>
      <c r="V16" s="160"/>
      <c r="W16" s="161"/>
      <c r="X16" s="161"/>
      <c r="Y16" s="161"/>
      <c r="Z16" s="161"/>
      <c r="AA16" s="161"/>
      <c r="AB16" s="161"/>
      <c r="AC16" s="161"/>
      <c r="AD16" s="161"/>
      <c r="AE16" s="161"/>
      <c r="AF16" s="161"/>
      <c r="AG16" s="161"/>
      <c r="AH16" s="161"/>
      <c r="AI16" s="164"/>
    </row>
    <row r="17" spans="2:35" ht="60" customHeight="1" x14ac:dyDescent="0.3">
      <c r="B17" s="193"/>
      <c r="C17" s="153"/>
      <c r="D17" s="186" t="s">
        <v>91</v>
      </c>
      <c r="E17" s="186"/>
      <c r="F17" s="186"/>
      <c r="G17" s="186"/>
      <c r="H17" s="186"/>
      <c r="I17" s="186"/>
      <c r="J17" s="186"/>
      <c r="K17" s="186"/>
      <c r="L17" s="186"/>
      <c r="M17" s="186"/>
      <c r="N17" s="186"/>
      <c r="O17" s="186"/>
      <c r="P17" s="186"/>
      <c r="Q17" s="186"/>
      <c r="R17" s="16"/>
      <c r="S17" s="8">
        <f>'Associated Parts'!I75</f>
        <v>18.872</v>
      </c>
      <c r="T17" s="8">
        <f>'Associated Parts'!J75</f>
        <v>18.872</v>
      </c>
      <c r="U17" s="154"/>
      <c r="V17" s="160"/>
      <c r="W17" s="161"/>
      <c r="X17" s="161"/>
      <c r="Y17" s="161"/>
      <c r="Z17" s="161"/>
      <c r="AA17" s="161"/>
      <c r="AB17" s="161"/>
      <c r="AC17" s="161"/>
      <c r="AD17" s="161"/>
      <c r="AE17" s="161"/>
      <c r="AF17" s="161"/>
      <c r="AG17" s="161"/>
      <c r="AH17" s="161"/>
      <c r="AI17" s="164"/>
    </row>
    <row r="18" spans="2:35" ht="60" customHeight="1" thickBot="1" x14ac:dyDescent="0.35">
      <c r="B18" s="194"/>
      <c r="C18" s="199"/>
      <c r="D18" s="200"/>
      <c r="E18" s="200"/>
      <c r="F18" s="200"/>
      <c r="G18" s="200"/>
      <c r="H18" s="200"/>
      <c r="I18" s="200"/>
      <c r="J18" s="200"/>
      <c r="K18" s="200"/>
      <c r="L18" s="200"/>
      <c r="M18" s="200"/>
      <c r="N18" s="200"/>
      <c r="O18" s="200"/>
      <c r="P18" s="200"/>
      <c r="Q18" s="200"/>
      <c r="R18" s="152" t="s">
        <v>31</v>
      </c>
      <c r="S18" s="9">
        <f>S14+S15+S17+S16</f>
        <v>37.351999999999997</v>
      </c>
      <c r="T18" s="9">
        <f>T14+T15+T17+T16</f>
        <v>37.351999999999997</v>
      </c>
      <c r="U18" s="260" t="s">
        <v>265</v>
      </c>
      <c r="V18" s="160"/>
      <c r="W18" s="161"/>
      <c r="X18" s="161"/>
      <c r="Y18" s="161"/>
      <c r="Z18" s="161"/>
      <c r="AA18" s="161"/>
      <c r="AB18" s="161"/>
      <c r="AC18" s="161"/>
      <c r="AD18" s="161"/>
      <c r="AE18" s="161"/>
      <c r="AF18" s="161"/>
      <c r="AG18" s="161"/>
      <c r="AH18" s="161"/>
      <c r="AI18" s="164"/>
    </row>
    <row r="19" spans="2:35" ht="60" customHeight="1" x14ac:dyDescent="0.3">
      <c r="B19" s="192">
        <v>4</v>
      </c>
      <c r="C19" s="155" t="s">
        <v>211</v>
      </c>
      <c r="D19" s="151" t="s">
        <v>15</v>
      </c>
      <c r="E19" s="185" t="s">
        <v>234</v>
      </c>
      <c r="F19" s="185"/>
      <c r="G19" s="185"/>
      <c r="H19" s="185"/>
      <c r="I19" s="185" t="s">
        <v>235</v>
      </c>
      <c r="J19" s="185"/>
      <c r="K19" s="185"/>
      <c r="L19" s="185"/>
      <c r="M19" s="141" t="s">
        <v>212</v>
      </c>
      <c r="N19" s="185" t="s">
        <v>238</v>
      </c>
      <c r="O19" s="185"/>
      <c r="P19" s="185"/>
      <c r="Q19" s="185"/>
      <c r="R19" s="151">
        <v>1</v>
      </c>
      <c r="S19" s="5">
        <v>12.74</v>
      </c>
      <c r="T19" s="5">
        <v>12.53</v>
      </c>
      <c r="U19" s="258" t="s">
        <v>260</v>
      </c>
      <c r="V19" s="156"/>
      <c r="W19" s="157"/>
      <c r="X19" s="157"/>
      <c r="Y19" s="157"/>
      <c r="Z19" s="157"/>
      <c r="AA19" s="157"/>
      <c r="AB19" s="157"/>
      <c r="AC19" s="157"/>
      <c r="AD19" s="157"/>
      <c r="AE19" s="157"/>
      <c r="AF19" s="157"/>
      <c r="AG19" s="157"/>
      <c r="AH19" s="157"/>
      <c r="AI19" s="162"/>
    </row>
    <row r="20" spans="2:35" ht="60" customHeight="1" x14ac:dyDescent="0.3">
      <c r="B20" s="193"/>
      <c r="C20" s="153" t="s">
        <v>211</v>
      </c>
      <c r="D20" s="150" t="s">
        <v>15</v>
      </c>
      <c r="E20" s="186" t="s">
        <v>234</v>
      </c>
      <c r="F20" s="186"/>
      <c r="G20" s="186"/>
      <c r="H20" s="186"/>
      <c r="I20" s="186" t="s">
        <v>236</v>
      </c>
      <c r="J20" s="186"/>
      <c r="K20" s="186"/>
      <c r="L20" s="186"/>
      <c r="M20" s="257" t="s">
        <v>212</v>
      </c>
      <c r="N20" s="186" t="s">
        <v>239</v>
      </c>
      <c r="O20" s="186"/>
      <c r="P20" s="186"/>
      <c r="Q20" s="186"/>
      <c r="R20" s="150">
        <v>1</v>
      </c>
      <c r="S20" s="8">
        <v>4.9000000000000004</v>
      </c>
      <c r="T20" s="8">
        <v>2.75</v>
      </c>
      <c r="U20" s="259"/>
      <c r="V20" s="158"/>
      <c r="W20" s="159"/>
      <c r="X20" s="159"/>
      <c r="Y20" s="159"/>
      <c r="Z20" s="159"/>
      <c r="AA20" s="159"/>
      <c r="AB20" s="159"/>
      <c r="AC20" s="159"/>
      <c r="AD20" s="159"/>
      <c r="AE20" s="159"/>
      <c r="AF20" s="159"/>
      <c r="AG20" s="159"/>
      <c r="AH20" s="159"/>
      <c r="AI20" s="163"/>
    </row>
    <row r="21" spans="2:35" ht="60" customHeight="1" x14ac:dyDescent="0.3">
      <c r="B21" s="193"/>
      <c r="C21" s="153" t="s">
        <v>211</v>
      </c>
      <c r="D21" s="150" t="s">
        <v>15</v>
      </c>
      <c r="E21" s="186" t="s">
        <v>234</v>
      </c>
      <c r="F21" s="186"/>
      <c r="G21" s="186"/>
      <c r="H21" s="186"/>
      <c r="I21" s="186" t="s">
        <v>237</v>
      </c>
      <c r="J21" s="186"/>
      <c r="K21" s="186"/>
      <c r="L21" s="186"/>
      <c r="M21" s="257" t="s">
        <v>212</v>
      </c>
      <c r="N21" s="186" t="s">
        <v>224</v>
      </c>
      <c r="O21" s="186"/>
      <c r="P21" s="186"/>
      <c r="Q21" s="186"/>
      <c r="R21" s="150">
        <v>1</v>
      </c>
      <c r="S21" s="8">
        <v>4.34</v>
      </c>
      <c r="T21" s="8">
        <v>4.34</v>
      </c>
      <c r="U21" s="259"/>
      <c r="V21" s="160"/>
      <c r="W21" s="161"/>
      <c r="X21" s="161"/>
      <c r="Y21" s="161"/>
      <c r="Z21" s="161"/>
      <c r="AA21" s="161"/>
      <c r="AB21" s="161"/>
      <c r="AC21" s="161"/>
      <c r="AD21" s="161"/>
      <c r="AE21" s="161"/>
      <c r="AF21" s="161"/>
      <c r="AG21" s="161"/>
      <c r="AH21" s="161"/>
      <c r="AI21" s="164"/>
    </row>
    <row r="22" spans="2:35" ht="60" customHeight="1" x14ac:dyDescent="0.3">
      <c r="B22" s="193"/>
      <c r="C22" s="153"/>
      <c r="D22" s="186" t="s">
        <v>91</v>
      </c>
      <c r="E22" s="186"/>
      <c r="F22" s="186"/>
      <c r="G22" s="186"/>
      <c r="H22" s="186"/>
      <c r="I22" s="186"/>
      <c r="J22" s="186"/>
      <c r="K22" s="186"/>
      <c r="L22" s="186"/>
      <c r="M22" s="186"/>
      <c r="N22" s="186"/>
      <c r="O22" s="186"/>
      <c r="P22" s="186"/>
      <c r="Q22" s="186"/>
      <c r="R22" s="16"/>
      <c r="S22" s="8">
        <f>'Associated Parts'!I83</f>
        <v>10.889999999999999</v>
      </c>
      <c r="T22" s="8">
        <f>'Associated Parts'!J83</f>
        <v>10.889999999999999</v>
      </c>
      <c r="U22" s="154"/>
      <c r="V22" s="160"/>
      <c r="W22" s="161"/>
      <c r="X22" s="161"/>
      <c r="Y22" s="161"/>
      <c r="Z22" s="161"/>
      <c r="AA22" s="161"/>
      <c r="AB22" s="161"/>
      <c r="AC22" s="161"/>
      <c r="AD22" s="161"/>
      <c r="AE22" s="161"/>
      <c r="AF22" s="161"/>
      <c r="AG22" s="161"/>
      <c r="AH22" s="161"/>
      <c r="AI22" s="164"/>
    </row>
    <row r="23" spans="2:35" ht="60" customHeight="1" thickBot="1" x14ac:dyDescent="0.35">
      <c r="B23" s="194"/>
      <c r="C23" s="199"/>
      <c r="D23" s="200"/>
      <c r="E23" s="200"/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152" t="s">
        <v>31</v>
      </c>
      <c r="S23" s="9">
        <f>S19/3+S20+S22+S21</f>
        <v>24.376666666666669</v>
      </c>
      <c r="T23" s="9">
        <f>T19/3+T20+T22+T21</f>
        <v>22.156666666666666</v>
      </c>
      <c r="U23" s="260" t="s">
        <v>264</v>
      </c>
      <c r="V23" s="160"/>
      <c r="W23" s="161"/>
      <c r="X23" s="161"/>
      <c r="Y23" s="161"/>
      <c r="Z23" s="161"/>
      <c r="AA23" s="161"/>
      <c r="AB23" s="161"/>
      <c r="AC23" s="161"/>
      <c r="AD23" s="161"/>
      <c r="AE23" s="161"/>
      <c r="AF23" s="161"/>
      <c r="AG23" s="161"/>
      <c r="AH23" s="161"/>
      <c r="AI23" s="164"/>
    </row>
    <row r="24" spans="2:35" ht="100.05" customHeight="1" x14ac:dyDescent="0.3">
      <c r="B24" s="256">
        <v>5</v>
      </c>
      <c r="C24" s="155" t="s">
        <v>211</v>
      </c>
      <c r="D24" s="151" t="s">
        <v>66</v>
      </c>
      <c r="E24" s="185" t="s">
        <v>261</v>
      </c>
      <c r="F24" s="185"/>
      <c r="G24" s="185"/>
      <c r="H24" s="185"/>
      <c r="I24" s="185" t="s">
        <v>256</v>
      </c>
      <c r="J24" s="185"/>
      <c r="K24" s="185"/>
      <c r="L24" s="185"/>
      <c r="M24" s="141" t="s">
        <v>212</v>
      </c>
      <c r="N24" s="185" t="s">
        <v>257</v>
      </c>
      <c r="O24" s="185"/>
      <c r="P24" s="185"/>
      <c r="Q24" s="185"/>
      <c r="R24" s="151">
        <v>1</v>
      </c>
      <c r="S24" s="5">
        <v>9.3000000000000007</v>
      </c>
      <c r="T24" s="5">
        <v>5.99</v>
      </c>
      <c r="U24" s="261" t="s">
        <v>220</v>
      </c>
      <c r="V24" s="156"/>
      <c r="W24" s="157"/>
      <c r="X24" s="157"/>
      <c r="Y24" s="157"/>
      <c r="Z24" s="157"/>
      <c r="AA24" s="157"/>
      <c r="AB24" s="157"/>
      <c r="AC24" s="157"/>
      <c r="AD24" s="157"/>
      <c r="AE24" s="157"/>
      <c r="AF24" s="157"/>
      <c r="AG24" s="157"/>
      <c r="AH24" s="157"/>
      <c r="AI24" s="162"/>
    </row>
    <row r="25" spans="2:35" ht="100.05" customHeight="1" x14ac:dyDescent="0.3">
      <c r="B25" s="201"/>
      <c r="C25" s="153" t="s">
        <v>211</v>
      </c>
      <c r="D25" s="150" t="s">
        <v>66</v>
      </c>
      <c r="E25" s="186" t="s">
        <v>261</v>
      </c>
      <c r="F25" s="186"/>
      <c r="G25" s="186"/>
      <c r="H25" s="186"/>
      <c r="I25" s="186" t="s">
        <v>258</v>
      </c>
      <c r="J25" s="186"/>
      <c r="K25" s="186"/>
      <c r="L25" s="186"/>
      <c r="M25" s="257" t="s">
        <v>212</v>
      </c>
      <c r="N25" s="186" t="s">
        <v>259</v>
      </c>
      <c r="O25" s="186"/>
      <c r="P25" s="186"/>
      <c r="Q25" s="186"/>
      <c r="R25" s="150">
        <v>1</v>
      </c>
      <c r="S25" s="8">
        <v>16.52</v>
      </c>
      <c r="T25" s="8">
        <v>10.93</v>
      </c>
      <c r="U25" s="236"/>
      <c r="V25" s="158"/>
      <c r="W25" s="159"/>
      <c r="X25" s="159"/>
      <c r="Y25" s="159"/>
      <c r="Z25" s="159"/>
      <c r="AA25" s="159"/>
      <c r="AB25" s="159"/>
      <c r="AC25" s="159"/>
      <c r="AD25" s="159"/>
      <c r="AE25" s="159"/>
      <c r="AF25" s="159"/>
      <c r="AG25" s="159"/>
      <c r="AH25" s="159"/>
      <c r="AI25" s="163"/>
    </row>
    <row r="26" spans="2:35" ht="100.05" customHeight="1" thickBot="1" x14ac:dyDescent="0.35">
      <c r="B26" s="202"/>
      <c r="C26" s="187"/>
      <c r="D26" s="188"/>
      <c r="E26" s="188"/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41" t="s">
        <v>31</v>
      </c>
      <c r="S26" s="42">
        <f>S24+S25</f>
        <v>25.82</v>
      </c>
      <c r="T26" s="42">
        <f>T24+T25</f>
        <v>16.920000000000002</v>
      </c>
      <c r="U26" s="125" t="s">
        <v>262</v>
      </c>
      <c r="V26" s="219"/>
      <c r="W26" s="174"/>
      <c r="X26" s="174"/>
      <c r="Y26" s="174"/>
      <c r="Z26" s="174"/>
      <c r="AA26" s="174"/>
      <c r="AB26" s="174"/>
      <c r="AC26" s="174"/>
      <c r="AD26" s="174"/>
      <c r="AE26" s="174"/>
      <c r="AF26" s="174"/>
      <c r="AG26" s="174"/>
      <c r="AH26" s="174"/>
      <c r="AI26" s="175"/>
    </row>
  </sheetData>
  <mergeCells count="70">
    <mergeCell ref="U19:U21"/>
    <mergeCell ref="V24:AB26"/>
    <mergeCell ref="AC24:AI26"/>
    <mergeCell ref="V14:AB18"/>
    <mergeCell ref="AC14:AI18"/>
    <mergeCell ref="B19:B23"/>
    <mergeCell ref="V19:AB23"/>
    <mergeCell ref="AC19:AI23"/>
    <mergeCell ref="E20:H20"/>
    <mergeCell ref="I20:L20"/>
    <mergeCell ref="N20:Q20"/>
    <mergeCell ref="D22:Q22"/>
    <mergeCell ref="B14:B18"/>
    <mergeCell ref="E14:H14"/>
    <mergeCell ref="I14:L14"/>
    <mergeCell ref="N14:Q14"/>
    <mergeCell ref="U14:U16"/>
    <mergeCell ref="D17:Q17"/>
    <mergeCell ref="C18:Q18"/>
    <mergeCell ref="B9:B13"/>
    <mergeCell ref="V9:AB13"/>
    <mergeCell ref="AC9:AI13"/>
    <mergeCell ref="D12:Q12"/>
    <mergeCell ref="C13:Q13"/>
    <mergeCell ref="E11:H11"/>
    <mergeCell ref="I11:L11"/>
    <mergeCell ref="N11:Q11"/>
    <mergeCell ref="U9:U11"/>
    <mergeCell ref="E15:H15"/>
    <mergeCell ref="I15:L15"/>
    <mergeCell ref="N15:Q15"/>
    <mergeCell ref="E16:H16"/>
    <mergeCell ref="I16:L16"/>
    <mergeCell ref="N16:Q16"/>
    <mergeCell ref="E21:H21"/>
    <mergeCell ref="I21:L21"/>
    <mergeCell ref="N21:Q21"/>
    <mergeCell ref="C23:Q23"/>
    <mergeCell ref="E19:H19"/>
    <mergeCell ref="I19:L19"/>
    <mergeCell ref="N19:Q19"/>
    <mergeCell ref="E9:H9"/>
    <mergeCell ref="I9:L9"/>
    <mergeCell ref="N9:Q9"/>
    <mergeCell ref="E10:H10"/>
    <mergeCell ref="I10:L10"/>
    <mergeCell ref="N10:Q10"/>
    <mergeCell ref="V6:AB8"/>
    <mergeCell ref="AC6:AI8"/>
    <mergeCell ref="E7:H7"/>
    <mergeCell ref="I7:L7"/>
    <mergeCell ref="N7:Q7"/>
    <mergeCell ref="C8:Q8"/>
    <mergeCell ref="B4:U4"/>
    <mergeCell ref="E5:H5"/>
    <mergeCell ref="I5:L5"/>
    <mergeCell ref="N5:Q5"/>
    <mergeCell ref="B6:B8"/>
    <mergeCell ref="E6:H6"/>
    <mergeCell ref="I6:L6"/>
    <mergeCell ref="N6:Q6"/>
    <mergeCell ref="U24:U25"/>
    <mergeCell ref="B24:B26"/>
    <mergeCell ref="E24:H24"/>
    <mergeCell ref="I24:L24"/>
    <mergeCell ref="N24:Q24"/>
    <mergeCell ref="E25:H25"/>
    <mergeCell ref="I25:L25"/>
    <mergeCell ref="N25:Q25"/>
    <mergeCell ref="C26:Q26"/>
  </mergeCells>
  <hyperlinks>
    <hyperlink ref="M6" r:id="rId1" xr:uid="{B2EB36A3-4BB6-4E52-B1D0-88646CF2BFED}"/>
    <hyperlink ref="M7" r:id="rId2" xr:uid="{4193AD20-27CA-45BA-B68F-08E462FD77AF}"/>
    <hyperlink ref="M9" r:id="rId3" xr:uid="{BDC7B420-D051-48C0-AEA2-36C0C6C97EA0}"/>
    <hyperlink ref="M10" r:id="rId4" xr:uid="{309C3E5D-9B2B-44D1-BEC1-C0DEAD5F5734}"/>
    <hyperlink ref="M11" r:id="rId5" xr:uid="{03A7D725-7DA8-4D78-A713-E0F23A6DFA11}"/>
    <hyperlink ref="M14" r:id="rId6" xr:uid="{CA85E021-E680-4E3E-AB65-D49674D7FFB2}"/>
    <hyperlink ref="M15" r:id="rId7" xr:uid="{56D05AE3-63F7-420B-8943-A1F73CFF0389}"/>
    <hyperlink ref="M16" r:id="rId8" xr:uid="{6F6B8B1D-9E4D-4BDE-808A-1C0A7025D4AC}"/>
    <hyperlink ref="M19" r:id="rId9" xr:uid="{119EE73B-82AA-4C5A-82CC-68639C41EE33}"/>
    <hyperlink ref="M20" r:id="rId10" xr:uid="{A253C0D7-6C23-4333-A831-0D816E755F5E}"/>
    <hyperlink ref="M21" r:id="rId11" xr:uid="{71D416B7-F909-451E-AEA4-C2BDC0F69840}"/>
    <hyperlink ref="M24" r:id="rId12" xr:uid="{9EF8593B-4BAC-4BC5-87D4-F331163BD1AC}"/>
    <hyperlink ref="M25" r:id="rId13" xr:uid="{368E4CC5-AE8B-44BB-8F73-CCB21C214AF5}"/>
  </hyperlinks>
  <pageMargins left="0.7" right="0.7" top="0.75" bottom="0.75" header="0.3" footer="0.3"/>
  <pageSetup paperSize="9" orientation="portrait" verticalDpi="300" r:id="rId14"/>
  <drawing r:id="rId1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088EE-1B3C-4A20-9CB1-3AC89BEC67BD}">
  <dimension ref="A3:Y85"/>
  <sheetViews>
    <sheetView topLeftCell="A61" workbookViewId="0">
      <selection activeCell="I83" sqref="I83"/>
    </sheetView>
  </sheetViews>
  <sheetFormatPr defaultRowHeight="14.4" x14ac:dyDescent="0.3"/>
  <cols>
    <col min="1" max="5" width="8.88671875" style="18"/>
    <col min="6" max="6" width="53.109375" style="18" bestFit="1" customWidth="1"/>
    <col min="7" max="7" width="15.77734375" style="43" bestFit="1" customWidth="1"/>
    <col min="8" max="8" width="9.6640625" style="18" customWidth="1"/>
    <col min="9" max="9" width="9.44140625" style="18" bestFit="1" customWidth="1"/>
    <col min="10" max="10" width="8.88671875" style="18"/>
    <col min="11" max="11" width="28.5546875" style="18" bestFit="1" customWidth="1"/>
    <col min="12" max="13" width="8.88671875" style="18"/>
  </cols>
  <sheetData>
    <row r="3" spans="2:17" ht="15" thickBot="1" x14ac:dyDescent="0.35"/>
    <row r="4" spans="2:17" ht="15" thickBot="1" x14ac:dyDescent="0.35">
      <c r="C4" s="213" t="s">
        <v>96</v>
      </c>
      <c r="D4" s="190"/>
      <c r="E4" s="190"/>
      <c r="F4" s="190"/>
      <c r="G4" s="190"/>
      <c r="H4" s="190"/>
      <c r="I4" s="190"/>
      <c r="J4" s="190"/>
      <c r="K4" s="191"/>
    </row>
    <row r="5" spans="2:17" ht="23.4" thickBot="1" x14ac:dyDescent="0.35">
      <c r="C5" s="233" t="s">
        <v>111</v>
      </c>
      <c r="D5" s="234"/>
      <c r="E5" s="235"/>
      <c r="F5" s="58" t="s">
        <v>92</v>
      </c>
      <c r="G5" s="44" t="s">
        <v>93</v>
      </c>
      <c r="H5" s="26" t="s">
        <v>3</v>
      </c>
      <c r="I5" s="1" t="s">
        <v>4</v>
      </c>
      <c r="J5" s="1" t="s">
        <v>102</v>
      </c>
      <c r="K5" s="2" t="s">
        <v>35</v>
      </c>
    </row>
    <row r="6" spans="2:17" x14ac:dyDescent="0.3">
      <c r="C6" s="238" t="s">
        <v>16</v>
      </c>
      <c r="D6" s="185"/>
      <c r="E6" s="185"/>
      <c r="F6" s="57" t="s">
        <v>95</v>
      </c>
      <c r="G6" s="45" t="s">
        <v>94</v>
      </c>
      <c r="H6" s="20">
        <v>2</v>
      </c>
      <c r="I6" s="20">
        <v>1.1200000000000001</v>
      </c>
      <c r="J6" s="20">
        <v>1.1200000000000001</v>
      </c>
      <c r="K6" s="10" t="s">
        <v>97</v>
      </c>
    </row>
    <row r="7" spans="2:17" x14ac:dyDescent="0.3">
      <c r="B7" s="39"/>
      <c r="C7" s="232"/>
      <c r="D7" s="186"/>
      <c r="E7" s="186"/>
      <c r="F7" s="56" t="s">
        <v>99</v>
      </c>
      <c r="G7" s="46" t="s">
        <v>98</v>
      </c>
      <c r="H7" s="19">
        <v>2</v>
      </c>
      <c r="I7" s="19">
        <v>0.16200000000000001</v>
      </c>
      <c r="J7" s="19">
        <v>4.2999999999999997E-2</v>
      </c>
      <c r="K7" s="25"/>
      <c r="L7" s="18" t="s">
        <v>71</v>
      </c>
    </row>
    <row r="8" spans="2:17" x14ac:dyDescent="0.3">
      <c r="C8" s="232"/>
      <c r="D8" s="186"/>
      <c r="E8" s="186"/>
      <c r="F8" s="56" t="s">
        <v>101</v>
      </c>
      <c r="G8" s="46" t="s">
        <v>100</v>
      </c>
      <c r="H8" s="19">
        <v>2</v>
      </c>
      <c r="I8" s="19">
        <v>35.869999999999997</v>
      </c>
      <c r="J8" s="19">
        <v>20.09</v>
      </c>
      <c r="K8" s="25"/>
      <c r="O8" s="18"/>
      <c r="P8" s="18"/>
      <c r="Q8" s="18"/>
    </row>
    <row r="9" spans="2:17" x14ac:dyDescent="0.3">
      <c r="C9" s="232"/>
      <c r="D9" s="186"/>
      <c r="E9" s="186"/>
      <c r="F9" s="56" t="s">
        <v>105</v>
      </c>
      <c r="G9" s="47" t="s">
        <v>104</v>
      </c>
      <c r="H9" s="19">
        <v>2</v>
      </c>
      <c r="I9" s="19">
        <v>21.76</v>
      </c>
      <c r="J9" s="19">
        <v>17.98</v>
      </c>
      <c r="K9" s="25" t="s">
        <v>103</v>
      </c>
      <c r="O9" s="18"/>
      <c r="P9" s="18"/>
      <c r="Q9" s="18"/>
    </row>
    <row r="10" spans="2:17" x14ac:dyDescent="0.3">
      <c r="C10" s="232"/>
      <c r="D10" s="186"/>
      <c r="E10" s="186"/>
      <c r="F10" s="56" t="s">
        <v>107</v>
      </c>
      <c r="G10" s="46" t="s">
        <v>106</v>
      </c>
      <c r="H10" s="19">
        <v>2</v>
      </c>
      <c r="I10" s="19">
        <v>9.42</v>
      </c>
      <c r="J10" s="19">
        <v>5.27</v>
      </c>
      <c r="K10" s="25"/>
      <c r="O10" s="18"/>
      <c r="P10" s="18"/>
      <c r="Q10" s="18"/>
    </row>
    <row r="11" spans="2:17" x14ac:dyDescent="0.3">
      <c r="C11" s="232"/>
      <c r="D11" s="186"/>
      <c r="E11" s="186"/>
      <c r="F11" s="56" t="s">
        <v>108</v>
      </c>
      <c r="G11" s="46" t="s">
        <v>109</v>
      </c>
      <c r="H11" s="19">
        <v>2</v>
      </c>
      <c r="I11" s="19">
        <v>1.77</v>
      </c>
      <c r="J11" s="19">
        <v>0.98899999999999999</v>
      </c>
      <c r="K11" s="25"/>
      <c r="O11" s="18"/>
      <c r="P11" s="18"/>
      <c r="Q11" s="18"/>
    </row>
    <row r="12" spans="2:17" ht="15" thickBot="1" x14ac:dyDescent="0.35">
      <c r="C12" s="199"/>
      <c r="D12" s="200"/>
      <c r="E12" s="200"/>
      <c r="F12" s="55"/>
      <c r="G12" s="38"/>
      <c r="H12" s="24" t="s">
        <v>110</v>
      </c>
      <c r="I12" s="24">
        <f>I6*H6+I7*H7+I8*H8+I9*H9+I10*H10+I11*H11</f>
        <v>140.20400000000001</v>
      </c>
      <c r="J12" s="24">
        <f>J6*H6+J7*H7+J8*H8+J9*H9+J10*H10+J11*H11</f>
        <v>90.983999999999995</v>
      </c>
      <c r="K12" s="14"/>
      <c r="O12" s="18"/>
      <c r="P12" s="18"/>
      <c r="Q12" s="18"/>
    </row>
    <row r="13" spans="2:17" x14ac:dyDescent="0.3">
      <c r="C13" s="238" t="s">
        <v>26</v>
      </c>
      <c r="D13" s="185"/>
      <c r="E13" s="185"/>
      <c r="F13" s="57" t="s">
        <v>113</v>
      </c>
      <c r="G13" s="45" t="s">
        <v>112</v>
      </c>
      <c r="H13" s="20">
        <v>2</v>
      </c>
      <c r="I13" s="20">
        <v>0.19400000000000001</v>
      </c>
      <c r="J13" s="20">
        <v>0.14000000000000001</v>
      </c>
      <c r="K13" s="10"/>
      <c r="O13" s="18"/>
      <c r="P13" s="18"/>
      <c r="Q13" s="18"/>
    </row>
    <row r="14" spans="2:17" x14ac:dyDescent="0.3">
      <c r="C14" s="232"/>
      <c r="D14" s="186"/>
      <c r="E14" s="186"/>
      <c r="F14" s="56" t="s">
        <v>114</v>
      </c>
      <c r="G14" s="46" t="s">
        <v>98</v>
      </c>
      <c r="H14" s="19">
        <v>2</v>
      </c>
      <c r="I14" s="19">
        <v>0.16200000000000001</v>
      </c>
      <c r="J14" s="19">
        <v>4.2999999999999997E-2</v>
      </c>
      <c r="K14" s="25"/>
      <c r="O14" s="18"/>
      <c r="P14" s="18"/>
      <c r="Q14" s="18"/>
    </row>
    <row r="15" spans="2:17" x14ac:dyDescent="0.3">
      <c r="C15" s="232"/>
      <c r="D15" s="186"/>
      <c r="E15" s="186"/>
      <c r="F15" s="56" t="s">
        <v>115</v>
      </c>
      <c r="G15" s="48" t="s">
        <v>104</v>
      </c>
      <c r="H15" s="19">
        <v>2</v>
      </c>
      <c r="I15" s="19">
        <v>21.76</v>
      </c>
      <c r="J15" s="19">
        <v>17.98</v>
      </c>
      <c r="K15" s="25" t="s">
        <v>103</v>
      </c>
    </row>
    <row r="16" spans="2:17" x14ac:dyDescent="0.3">
      <c r="C16" s="232"/>
      <c r="D16" s="186"/>
      <c r="E16" s="186"/>
      <c r="F16" s="56" t="s">
        <v>116</v>
      </c>
      <c r="G16" s="49" t="s">
        <v>119</v>
      </c>
      <c r="H16" s="19">
        <v>2</v>
      </c>
      <c r="I16" s="19">
        <v>3.63</v>
      </c>
      <c r="J16" s="19">
        <v>2.0299999999999998</v>
      </c>
      <c r="K16" s="25"/>
    </row>
    <row r="17" spans="3:25" x14ac:dyDescent="0.3">
      <c r="C17" s="232"/>
      <c r="D17" s="186"/>
      <c r="E17" s="186"/>
      <c r="F17" s="56" t="s">
        <v>117</v>
      </c>
      <c r="G17" s="49" t="s">
        <v>120</v>
      </c>
      <c r="H17" s="19">
        <v>2</v>
      </c>
      <c r="I17" s="19">
        <v>5.5</v>
      </c>
      <c r="J17" s="19">
        <v>3.08</v>
      </c>
      <c r="K17" s="25"/>
    </row>
    <row r="18" spans="3:25" x14ac:dyDescent="0.3">
      <c r="C18" s="232"/>
      <c r="D18" s="186"/>
      <c r="E18" s="186"/>
      <c r="F18" s="56" t="s">
        <v>118</v>
      </c>
      <c r="G18" s="49" t="s">
        <v>121</v>
      </c>
      <c r="H18" s="19">
        <v>2</v>
      </c>
      <c r="I18" s="19">
        <v>2.79</v>
      </c>
      <c r="J18" s="19">
        <v>1.56</v>
      </c>
      <c r="K18" s="25"/>
    </row>
    <row r="19" spans="3:25" ht="15" thickBot="1" x14ac:dyDescent="0.35">
      <c r="C19" s="199"/>
      <c r="D19" s="200"/>
      <c r="E19" s="200"/>
      <c r="F19" s="55"/>
      <c r="G19" s="38"/>
      <c r="H19" s="24" t="s">
        <v>110</v>
      </c>
      <c r="I19" s="24">
        <f>I13*H13+I14*H14+I15*H15+I16*H16+I17*H17+I18*H18</f>
        <v>68.072000000000003</v>
      </c>
      <c r="J19" s="24">
        <f>J13*H13+J14*H14+J15*H15+J16*H16+J17*H17+J18*H18</f>
        <v>49.666000000000004</v>
      </c>
      <c r="K19" s="14"/>
    </row>
    <row r="20" spans="3:25" x14ac:dyDescent="0.3">
      <c r="C20" s="192" t="s">
        <v>34</v>
      </c>
      <c r="D20" s="239"/>
      <c r="E20" s="240"/>
      <c r="F20" s="57" t="s">
        <v>125</v>
      </c>
      <c r="G20" s="52">
        <v>15414401</v>
      </c>
      <c r="H20" s="20">
        <v>2</v>
      </c>
      <c r="I20" s="20"/>
      <c r="J20" s="20"/>
      <c r="K20" s="10" t="s">
        <v>126</v>
      </c>
    </row>
    <row r="21" spans="3:25" x14ac:dyDescent="0.3">
      <c r="C21" s="193"/>
      <c r="D21" s="241"/>
      <c r="E21" s="242"/>
      <c r="F21" s="56" t="s">
        <v>127</v>
      </c>
      <c r="G21" s="49" t="s">
        <v>128</v>
      </c>
      <c r="H21" s="19">
        <v>2</v>
      </c>
      <c r="I21" s="19">
        <v>18.11</v>
      </c>
      <c r="J21" s="19">
        <v>18.11</v>
      </c>
      <c r="K21" s="25" t="s">
        <v>123</v>
      </c>
    </row>
    <row r="22" spans="3:25" x14ac:dyDescent="0.3">
      <c r="C22" s="193"/>
      <c r="D22" s="241"/>
      <c r="E22" s="242"/>
      <c r="F22" s="56" t="s">
        <v>129</v>
      </c>
      <c r="G22" s="48" t="s">
        <v>130</v>
      </c>
      <c r="H22" s="19">
        <v>2</v>
      </c>
      <c r="I22" s="19">
        <v>0.73299999999999998</v>
      </c>
      <c r="J22" s="19">
        <v>0.73299999999999998</v>
      </c>
      <c r="K22" s="25" t="s">
        <v>131</v>
      </c>
    </row>
    <row r="23" spans="3:25" x14ac:dyDescent="0.3">
      <c r="C23" s="193"/>
      <c r="D23" s="241"/>
      <c r="E23" s="242"/>
      <c r="F23" s="56" t="s">
        <v>132</v>
      </c>
      <c r="G23" s="48" t="s">
        <v>133</v>
      </c>
      <c r="H23" s="19">
        <v>2</v>
      </c>
      <c r="I23" s="19">
        <v>1.26</v>
      </c>
      <c r="J23" s="19">
        <v>1.26</v>
      </c>
      <c r="K23" s="25" t="s">
        <v>134</v>
      </c>
    </row>
    <row r="24" spans="3:25" x14ac:dyDescent="0.3">
      <c r="C24" s="193"/>
      <c r="D24" s="241"/>
      <c r="E24" s="242"/>
      <c r="F24" s="56" t="s">
        <v>135</v>
      </c>
      <c r="G24" s="50" t="s">
        <v>137</v>
      </c>
      <c r="H24" s="19">
        <v>2</v>
      </c>
      <c r="I24" s="19">
        <v>1.57</v>
      </c>
      <c r="J24" s="19">
        <v>1.57</v>
      </c>
      <c r="K24" s="25" t="s">
        <v>138</v>
      </c>
    </row>
    <row r="25" spans="3:25" x14ac:dyDescent="0.3">
      <c r="C25" s="193"/>
      <c r="D25" s="241"/>
      <c r="E25" s="242"/>
      <c r="F25" s="56" t="s">
        <v>136</v>
      </c>
      <c r="G25" s="51" t="s">
        <v>139</v>
      </c>
      <c r="H25" s="19">
        <v>2</v>
      </c>
      <c r="I25" s="19">
        <v>2.71</v>
      </c>
      <c r="J25" s="19">
        <v>2.71</v>
      </c>
      <c r="K25" s="25" t="s">
        <v>140</v>
      </c>
    </row>
    <row r="26" spans="3:25" ht="15" thickBot="1" x14ac:dyDescent="0.35">
      <c r="C26" s="193"/>
      <c r="D26" s="241"/>
      <c r="E26" s="242"/>
      <c r="F26" s="75"/>
      <c r="G26" s="38"/>
      <c r="H26" s="75" t="s">
        <v>110</v>
      </c>
      <c r="I26" s="75">
        <f>I20*H20+I21*H21+I22*H22+I23*H23+I24*H24+I25*H25</f>
        <v>48.766000000000005</v>
      </c>
      <c r="J26" s="75">
        <f>J20*H20+J21*H21+J22*H22+J23*H23+J24*H24+J25*H25</f>
        <v>48.766000000000005</v>
      </c>
      <c r="K26" s="14"/>
    </row>
    <row r="27" spans="3:25" x14ac:dyDescent="0.3">
      <c r="C27" s="243" t="s">
        <v>159</v>
      </c>
      <c r="D27" s="244"/>
      <c r="E27" s="244"/>
      <c r="F27" s="76" t="s">
        <v>158</v>
      </c>
      <c r="G27" s="52" t="s">
        <v>160</v>
      </c>
      <c r="H27" s="76">
        <v>2</v>
      </c>
      <c r="I27" s="76">
        <v>11.54</v>
      </c>
      <c r="J27" s="76">
        <v>6.87</v>
      </c>
      <c r="K27" s="10" t="s">
        <v>163</v>
      </c>
    </row>
    <row r="28" spans="3:25" x14ac:dyDescent="0.3">
      <c r="C28" s="245"/>
      <c r="D28" s="246"/>
      <c r="E28" s="246"/>
      <c r="F28" s="77" t="s">
        <v>162</v>
      </c>
      <c r="G28" s="94" t="s">
        <v>161</v>
      </c>
      <c r="H28" s="77">
        <v>4</v>
      </c>
      <c r="I28" s="77">
        <v>6.23</v>
      </c>
      <c r="J28" s="77">
        <v>3.45</v>
      </c>
      <c r="K28" s="79" t="s">
        <v>163</v>
      </c>
      <c r="L28" s="84"/>
      <c r="M28" s="84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</row>
    <row r="29" spans="3:25" x14ac:dyDescent="0.3">
      <c r="C29" s="245"/>
      <c r="D29" s="246"/>
      <c r="E29" s="246"/>
      <c r="F29" s="77"/>
      <c r="G29" s="100"/>
      <c r="H29" s="77" t="s">
        <v>110</v>
      </c>
      <c r="I29" s="77">
        <f>I27*H27+I28*H28</f>
        <v>48</v>
      </c>
      <c r="J29" s="77">
        <f>J27*H27+J28*H28</f>
        <v>27.54</v>
      </c>
      <c r="K29" s="79"/>
      <c r="L29" s="84"/>
      <c r="M29" s="84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</row>
    <row r="30" spans="3:25" x14ac:dyDescent="0.3">
      <c r="C30" s="245"/>
      <c r="D30" s="246"/>
      <c r="E30" s="246"/>
      <c r="F30" s="186" t="s">
        <v>74</v>
      </c>
      <c r="G30" s="77" t="s">
        <v>73</v>
      </c>
      <c r="H30" s="77">
        <v>1</v>
      </c>
      <c r="I30" s="8" t="s">
        <v>76</v>
      </c>
      <c r="J30" s="186" t="s">
        <v>72</v>
      </c>
      <c r="K30" s="236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84"/>
      <c r="X30" s="98"/>
      <c r="Y30" s="97"/>
    </row>
    <row r="31" spans="3:25" x14ac:dyDescent="0.3">
      <c r="C31" s="245"/>
      <c r="D31" s="246"/>
      <c r="E31" s="246"/>
      <c r="F31" s="186"/>
      <c r="G31" s="77"/>
      <c r="H31" s="77" t="s">
        <v>31</v>
      </c>
      <c r="I31" s="99">
        <f>I30*H30</f>
        <v>4905.66</v>
      </c>
      <c r="J31" s="186"/>
      <c r="K31" s="236"/>
      <c r="L31" s="39"/>
      <c r="M31" s="39"/>
      <c r="N31" s="39"/>
      <c r="O31" s="84"/>
      <c r="P31" s="84"/>
      <c r="Q31" s="84"/>
      <c r="R31" s="84"/>
      <c r="S31" s="84"/>
      <c r="T31" s="84"/>
      <c r="U31" s="84"/>
      <c r="V31" s="84"/>
      <c r="W31" s="84"/>
      <c r="X31" s="98"/>
      <c r="Y31" s="97"/>
    </row>
    <row r="32" spans="3:25" x14ac:dyDescent="0.3">
      <c r="C32" s="245"/>
      <c r="D32" s="246"/>
      <c r="E32" s="246"/>
      <c r="F32" s="186" t="s">
        <v>75</v>
      </c>
      <c r="G32" s="77" t="s">
        <v>50</v>
      </c>
      <c r="H32" s="77">
        <v>1</v>
      </c>
      <c r="I32" s="8" t="s">
        <v>77</v>
      </c>
      <c r="J32" s="186"/>
      <c r="K32" s="236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84"/>
      <c r="X32" s="98"/>
      <c r="Y32" s="97"/>
    </row>
    <row r="33" spans="3:25" x14ac:dyDescent="0.3">
      <c r="C33" s="245"/>
      <c r="D33" s="246"/>
      <c r="E33" s="246"/>
      <c r="F33" s="186"/>
      <c r="G33" s="94" t="s">
        <v>164</v>
      </c>
      <c r="H33" s="77">
        <v>1</v>
      </c>
      <c r="I33" s="77">
        <v>653.14</v>
      </c>
      <c r="J33" s="186"/>
      <c r="K33" s="236"/>
      <c r="L33" s="84"/>
      <c r="M33" s="84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</row>
    <row r="34" spans="3:25" x14ac:dyDescent="0.3">
      <c r="C34" s="245"/>
      <c r="D34" s="246"/>
      <c r="E34" s="246"/>
      <c r="F34" s="186"/>
      <c r="G34" s="94" t="s">
        <v>165</v>
      </c>
      <c r="H34" s="77">
        <v>1</v>
      </c>
      <c r="I34" s="77">
        <v>253.09</v>
      </c>
      <c r="J34" s="186"/>
      <c r="K34" s="236"/>
      <c r="L34" s="84"/>
      <c r="M34" s="84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</row>
    <row r="35" spans="3:25" ht="15" thickBot="1" x14ac:dyDescent="0.35">
      <c r="C35" s="247"/>
      <c r="D35" s="248"/>
      <c r="E35" s="248"/>
      <c r="F35" s="188"/>
      <c r="G35" s="41"/>
      <c r="H35" s="74" t="s">
        <v>110</v>
      </c>
      <c r="I35" s="101">
        <f>I32*H32+I33*H33+I34*H34</f>
        <v>4067.83</v>
      </c>
      <c r="J35" s="188"/>
      <c r="K35" s="237"/>
      <c r="L35" s="84"/>
      <c r="M35" s="84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</row>
    <row r="36" spans="3:25" x14ac:dyDescent="0.3">
      <c r="C36" s="104"/>
      <c r="D36" s="104"/>
      <c r="E36" s="104"/>
      <c r="F36" s="84"/>
      <c r="G36" s="95"/>
      <c r="H36" s="84"/>
      <c r="I36" s="96"/>
      <c r="J36" s="84"/>
      <c r="K36" s="84"/>
      <c r="L36" s="84"/>
      <c r="M36" s="84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</row>
    <row r="37" spans="3:25" x14ac:dyDescent="0.3">
      <c r="C37" s="104"/>
      <c r="D37" s="104"/>
      <c r="E37" s="104"/>
      <c r="F37" s="84"/>
      <c r="G37" s="95"/>
      <c r="H37" s="84"/>
      <c r="I37" s="96"/>
      <c r="J37" s="84"/>
      <c r="K37" s="84"/>
      <c r="L37" s="84"/>
      <c r="M37" s="84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</row>
    <row r="38" spans="3:25" ht="15" thickBot="1" x14ac:dyDescent="0.35"/>
    <row r="39" spans="3:25" ht="15" thickBot="1" x14ac:dyDescent="0.35">
      <c r="C39" s="213" t="s">
        <v>51</v>
      </c>
      <c r="D39" s="190"/>
      <c r="E39" s="190"/>
      <c r="F39" s="190"/>
      <c r="G39" s="190"/>
      <c r="H39" s="190"/>
      <c r="I39" s="190"/>
      <c r="J39" s="190"/>
      <c r="K39" s="191"/>
    </row>
    <row r="40" spans="3:25" ht="23.4" thickBot="1" x14ac:dyDescent="0.35">
      <c r="C40" s="233" t="s">
        <v>111</v>
      </c>
      <c r="D40" s="234"/>
      <c r="E40" s="235"/>
      <c r="F40" s="58" t="s">
        <v>92</v>
      </c>
      <c r="G40" s="44" t="s">
        <v>93</v>
      </c>
      <c r="H40" s="60" t="s">
        <v>3</v>
      </c>
      <c r="I40" s="1" t="s">
        <v>4</v>
      </c>
      <c r="J40" s="1" t="s">
        <v>102</v>
      </c>
      <c r="K40" s="2" t="s">
        <v>35</v>
      </c>
    </row>
    <row r="41" spans="3:25" x14ac:dyDescent="0.3">
      <c r="C41" s="238" t="s">
        <v>61</v>
      </c>
      <c r="D41" s="185"/>
      <c r="E41" s="185"/>
      <c r="F41" s="57" t="s">
        <v>101</v>
      </c>
      <c r="G41" s="45" t="s">
        <v>151</v>
      </c>
      <c r="H41" s="57">
        <v>3</v>
      </c>
      <c r="I41" s="57">
        <v>19.93</v>
      </c>
      <c r="J41" s="57">
        <v>19.93</v>
      </c>
      <c r="K41" s="10" t="s">
        <v>152</v>
      </c>
    </row>
    <row r="42" spans="3:25" x14ac:dyDescent="0.3">
      <c r="C42" s="232"/>
      <c r="D42" s="186"/>
      <c r="E42" s="186"/>
      <c r="F42" s="61" t="s">
        <v>95</v>
      </c>
      <c r="G42" s="72" t="s">
        <v>94</v>
      </c>
      <c r="H42" s="56">
        <v>2</v>
      </c>
      <c r="I42" s="56">
        <v>1.1200000000000001</v>
      </c>
      <c r="J42" s="56">
        <v>1.1200000000000001</v>
      </c>
      <c r="K42" s="71" t="s">
        <v>154</v>
      </c>
    </row>
    <row r="43" spans="3:25" x14ac:dyDescent="0.3">
      <c r="C43" s="232"/>
      <c r="D43" s="186"/>
      <c r="E43" s="186"/>
      <c r="F43" s="56" t="s">
        <v>99</v>
      </c>
      <c r="G43" s="46" t="s">
        <v>98</v>
      </c>
      <c r="H43" s="56">
        <v>2</v>
      </c>
      <c r="I43" s="56">
        <v>0.16200000000000001</v>
      </c>
      <c r="J43" s="56">
        <v>4.2999999999999997E-2</v>
      </c>
      <c r="K43" s="59"/>
    </row>
    <row r="44" spans="3:25" x14ac:dyDescent="0.3">
      <c r="C44" s="232"/>
      <c r="D44" s="186"/>
      <c r="E44" s="186"/>
      <c r="F44" s="56" t="s">
        <v>148</v>
      </c>
      <c r="G44" s="73" t="s">
        <v>104</v>
      </c>
      <c r="H44" s="56">
        <v>3</v>
      </c>
      <c r="I44" s="56">
        <v>21.76</v>
      </c>
      <c r="J44" s="56">
        <v>17.98</v>
      </c>
      <c r="K44" s="71" t="s">
        <v>153</v>
      </c>
    </row>
    <row r="45" spans="3:25" x14ac:dyDescent="0.3">
      <c r="C45" s="232"/>
      <c r="D45" s="186"/>
      <c r="E45" s="186"/>
      <c r="F45" s="56" t="s">
        <v>149</v>
      </c>
      <c r="G45" s="46" t="s">
        <v>155</v>
      </c>
      <c r="H45" s="56">
        <v>3</v>
      </c>
      <c r="I45" s="56">
        <v>8.23</v>
      </c>
      <c r="J45" s="56">
        <v>8.23</v>
      </c>
      <c r="K45" s="59" t="s">
        <v>124</v>
      </c>
    </row>
    <row r="46" spans="3:25" x14ac:dyDescent="0.3">
      <c r="C46" s="232"/>
      <c r="D46" s="186"/>
      <c r="E46" s="186"/>
      <c r="F46" s="61" t="s">
        <v>150</v>
      </c>
      <c r="G46" s="46" t="s">
        <v>156</v>
      </c>
      <c r="H46" s="56">
        <v>2</v>
      </c>
      <c r="I46" s="56">
        <v>1.37</v>
      </c>
      <c r="J46" s="56">
        <v>0.76900000000000002</v>
      </c>
      <c r="K46" s="59"/>
    </row>
    <row r="47" spans="3:25" ht="15" thickBot="1" x14ac:dyDescent="0.35">
      <c r="C47" s="199"/>
      <c r="D47" s="200"/>
      <c r="E47" s="200"/>
      <c r="F47" s="75"/>
      <c r="G47" s="38"/>
      <c r="H47" s="75" t="s">
        <v>110</v>
      </c>
      <c r="I47" s="75">
        <f>I41*H41+I42*H42+I43*H43+I44*H44+I45*H45+I46*H46</f>
        <v>155.06400000000002</v>
      </c>
      <c r="J47" s="75">
        <f>J41*H41+J42*H42+J43*H43+J44*H44+J45*H45+J46*H46</f>
        <v>142.28400000000002</v>
      </c>
      <c r="K47" s="14"/>
    </row>
    <row r="48" spans="3:25" x14ac:dyDescent="0.3">
      <c r="C48" s="251" t="s">
        <v>169</v>
      </c>
      <c r="D48" s="252"/>
      <c r="E48" s="252"/>
      <c r="F48" s="76" t="s">
        <v>158</v>
      </c>
      <c r="G48" s="52"/>
      <c r="H48" s="76">
        <v>2</v>
      </c>
      <c r="I48" s="76">
        <v>12.26</v>
      </c>
      <c r="J48" s="76">
        <v>7.4</v>
      </c>
      <c r="K48" s="10" t="s">
        <v>167</v>
      </c>
    </row>
    <row r="49" spans="3:11" x14ac:dyDescent="0.3">
      <c r="C49" s="253"/>
      <c r="D49" s="254"/>
      <c r="E49" s="254"/>
      <c r="F49" s="77" t="s">
        <v>162</v>
      </c>
      <c r="G49" s="94"/>
      <c r="H49" s="77">
        <v>6</v>
      </c>
      <c r="I49" s="77">
        <v>4</v>
      </c>
      <c r="J49" s="77">
        <v>2.0699999999999998</v>
      </c>
      <c r="K49" s="79" t="s">
        <v>168</v>
      </c>
    </row>
    <row r="50" spans="3:11" x14ac:dyDescent="0.3">
      <c r="C50" s="253"/>
      <c r="D50" s="254"/>
      <c r="E50" s="254"/>
      <c r="F50" s="77"/>
      <c r="G50" s="100"/>
      <c r="H50" s="77" t="s">
        <v>110</v>
      </c>
      <c r="I50" s="77">
        <f>I48*H48+I49*H49</f>
        <v>48.519999999999996</v>
      </c>
      <c r="J50" s="77">
        <f>J48*H48+J49*H49</f>
        <v>27.22</v>
      </c>
      <c r="K50" s="79"/>
    </row>
    <row r="51" spans="3:11" x14ac:dyDescent="0.3">
      <c r="C51" s="253"/>
      <c r="D51" s="254"/>
      <c r="E51" s="254"/>
      <c r="F51" s="186" t="s">
        <v>74</v>
      </c>
      <c r="G51" s="77" t="s">
        <v>73</v>
      </c>
      <c r="H51" s="77">
        <v>1</v>
      </c>
      <c r="I51" s="8" t="s">
        <v>76</v>
      </c>
      <c r="J51" s="186" t="s">
        <v>166</v>
      </c>
      <c r="K51" s="236"/>
    </row>
    <row r="52" spans="3:11" x14ac:dyDescent="0.3">
      <c r="C52" s="253"/>
      <c r="D52" s="254"/>
      <c r="E52" s="254"/>
      <c r="F52" s="186"/>
      <c r="G52" s="77"/>
      <c r="H52" s="77" t="s">
        <v>31</v>
      </c>
      <c r="I52" s="99">
        <f>I51*H51</f>
        <v>4905.66</v>
      </c>
      <c r="J52" s="186"/>
      <c r="K52" s="236"/>
    </row>
    <row r="53" spans="3:11" x14ac:dyDescent="0.3">
      <c r="C53" s="253"/>
      <c r="D53" s="254"/>
      <c r="E53" s="254"/>
      <c r="F53" s="186" t="s">
        <v>75</v>
      </c>
      <c r="G53" s="77" t="s">
        <v>50</v>
      </c>
      <c r="H53" s="77">
        <v>1</v>
      </c>
      <c r="I53" s="8" t="s">
        <v>77</v>
      </c>
      <c r="J53" s="186"/>
      <c r="K53" s="236"/>
    </row>
    <row r="54" spans="3:11" x14ac:dyDescent="0.3">
      <c r="C54" s="253"/>
      <c r="D54" s="254"/>
      <c r="E54" s="254"/>
      <c r="F54" s="186"/>
      <c r="G54" s="94" t="s">
        <v>164</v>
      </c>
      <c r="H54" s="77">
        <v>1</v>
      </c>
      <c r="I54" s="77">
        <v>653.14</v>
      </c>
      <c r="J54" s="186"/>
      <c r="K54" s="236"/>
    </row>
    <row r="55" spans="3:11" x14ac:dyDescent="0.3">
      <c r="C55" s="253"/>
      <c r="D55" s="254"/>
      <c r="E55" s="254"/>
      <c r="F55" s="186"/>
      <c r="G55" s="94" t="s">
        <v>165</v>
      </c>
      <c r="H55" s="77">
        <v>1</v>
      </c>
      <c r="I55" s="77">
        <v>253.09</v>
      </c>
      <c r="J55" s="186"/>
      <c r="K55" s="236"/>
    </row>
    <row r="56" spans="3:11" ht="15" thickBot="1" x14ac:dyDescent="0.35">
      <c r="C56" s="253"/>
      <c r="D56" s="254"/>
      <c r="E56" s="254"/>
      <c r="F56" s="200"/>
      <c r="G56" s="38"/>
      <c r="H56" s="75" t="s">
        <v>110</v>
      </c>
      <c r="I56" s="108">
        <f>I53*H53+I54*H54+I55*H55</f>
        <v>4067.83</v>
      </c>
      <c r="J56" s="200"/>
      <c r="K56" s="255"/>
    </row>
    <row r="57" spans="3:11" x14ac:dyDescent="0.3">
      <c r="C57" s="238" t="s">
        <v>179</v>
      </c>
      <c r="D57" s="185"/>
      <c r="E57" s="185"/>
      <c r="F57" s="76" t="s">
        <v>180</v>
      </c>
      <c r="G57" s="52" t="s">
        <v>185</v>
      </c>
      <c r="H57" s="76">
        <v>3</v>
      </c>
      <c r="I57" s="76">
        <v>0.38900000000000001</v>
      </c>
      <c r="J57" s="76">
        <v>0.33500000000000002</v>
      </c>
      <c r="K57" s="10"/>
    </row>
    <row r="58" spans="3:11" x14ac:dyDescent="0.3">
      <c r="C58" s="232"/>
      <c r="D58" s="186"/>
      <c r="E58" s="186"/>
      <c r="F58" s="77" t="s">
        <v>181</v>
      </c>
      <c r="G58" s="94" t="s">
        <v>186</v>
      </c>
      <c r="H58" s="77">
        <v>3</v>
      </c>
      <c r="I58" s="77">
        <v>4.17</v>
      </c>
      <c r="J58" s="77">
        <v>4.1100000000000003</v>
      </c>
      <c r="K58" s="79"/>
    </row>
    <row r="59" spans="3:11" x14ac:dyDescent="0.3">
      <c r="C59" s="232"/>
      <c r="D59" s="186"/>
      <c r="E59" s="186"/>
      <c r="F59" s="77" t="s">
        <v>182</v>
      </c>
      <c r="G59" s="94" t="s">
        <v>187</v>
      </c>
      <c r="H59" s="77">
        <v>3</v>
      </c>
      <c r="I59" s="77">
        <v>4.99</v>
      </c>
      <c r="J59" s="77">
        <v>2.8</v>
      </c>
      <c r="K59" s="79"/>
    </row>
    <row r="60" spans="3:11" x14ac:dyDescent="0.3">
      <c r="C60" s="232"/>
      <c r="D60" s="186"/>
      <c r="E60" s="186"/>
      <c r="F60" s="77" t="s">
        <v>183</v>
      </c>
      <c r="G60" s="94" t="s">
        <v>188</v>
      </c>
      <c r="H60" s="77">
        <v>3</v>
      </c>
      <c r="I60" s="77">
        <v>2.1800000000000002</v>
      </c>
      <c r="J60" s="77">
        <v>1.22</v>
      </c>
      <c r="K60" s="79"/>
    </row>
    <row r="61" spans="3:11" x14ac:dyDescent="0.3">
      <c r="C61" s="232"/>
      <c r="D61" s="186"/>
      <c r="E61" s="186"/>
      <c r="F61" s="77" t="s">
        <v>184</v>
      </c>
      <c r="G61" s="94" t="s">
        <v>189</v>
      </c>
      <c r="H61" s="77">
        <v>3</v>
      </c>
      <c r="I61" s="77">
        <v>2.11</v>
      </c>
      <c r="J61" s="77">
        <v>1.18</v>
      </c>
      <c r="K61" s="79"/>
    </row>
    <row r="62" spans="3:11" ht="15" thickBot="1" x14ac:dyDescent="0.35">
      <c r="C62" s="187"/>
      <c r="D62" s="188"/>
      <c r="E62" s="188"/>
      <c r="F62" s="74"/>
      <c r="G62" s="41"/>
      <c r="H62" s="74" t="s">
        <v>110</v>
      </c>
      <c r="I62" s="74">
        <f>I57*H57+I58*H58+I59*H59+I60*H60+I61*H61</f>
        <v>41.516999999999996</v>
      </c>
      <c r="J62" s="74">
        <f>J57*H57+J58*H58+J59*H59+J60*H60+J61*H61</f>
        <v>28.934999999999999</v>
      </c>
      <c r="K62" s="15"/>
    </row>
    <row r="64" spans="3:11" ht="15" thickBot="1" x14ac:dyDescent="0.35"/>
    <row r="65" spans="1:22" ht="15" thickBot="1" x14ac:dyDescent="0.35">
      <c r="C65" s="213" t="s">
        <v>221</v>
      </c>
      <c r="D65" s="190"/>
      <c r="E65" s="190"/>
      <c r="F65" s="190"/>
      <c r="G65" s="190"/>
      <c r="H65" s="190"/>
      <c r="I65" s="190"/>
      <c r="J65" s="190"/>
      <c r="K65" s="191"/>
    </row>
    <row r="66" spans="1:22" ht="23.4" thickBot="1" x14ac:dyDescent="0.35">
      <c r="C66" s="192" t="s">
        <v>111</v>
      </c>
      <c r="D66" s="239"/>
      <c r="E66" s="240"/>
      <c r="F66" s="145" t="s">
        <v>92</v>
      </c>
      <c r="G66" s="146" t="s">
        <v>93</v>
      </c>
      <c r="H66" s="147" t="s">
        <v>3</v>
      </c>
      <c r="I66" s="148" t="s">
        <v>4</v>
      </c>
      <c r="J66" s="148" t="s">
        <v>102</v>
      </c>
      <c r="K66" s="149" t="s">
        <v>35</v>
      </c>
    </row>
    <row r="67" spans="1:22" x14ac:dyDescent="0.3">
      <c r="C67" s="192" t="s">
        <v>222</v>
      </c>
      <c r="D67" s="239"/>
      <c r="E67" s="240"/>
      <c r="F67" s="143" t="s">
        <v>240</v>
      </c>
      <c r="G67" s="45" t="s">
        <v>248</v>
      </c>
      <c r="H67" s="133">
        <v>4</v>
      </c>
      <c r="I67" s="133">
        <v>0.65900000000000003</v>
      </c>
      <c r="J67" s="133">
        <f>0.659</f>
        <v>0.65900000000000003</v>
      </c>
      <c r="K67" s="10"/>
    </row>
    <row r="68" spans="1:22" x14ac:dyDescent="0.3">
      <c r="C68" s="193"/>
      <c r="D68" s="241"/>
      <c r="E68" s="242"/>
      <c r="F68" s="131" t="s">
        <v>241</v>
      </c>
      <c r="G68" s="46" t="s">
        <v>249</v>
      </c>
      <c r="H68" s="131">
        <v>2</v>
      </c>
      <c r="I68" s="131">
        <v>7.5999999999999998E-2</v>
      </c>
      <c r="J68" s="131">
        <v>7.5999999999999998E-2</v>
      </c>
      <c r="K68" s="138"/>
    </row>
    <row r="69" spans="1:22" x14ac:dyDescent="0.3">
      <c r="C69" s="193"/>
      <c r="D69" s="241"/>
      <c r="E69" s="242"/>
      <c r="F69" s="131" t="s">
        <v>242</v>
      </c>
      <c r="G69" s="144" t="s">
        <v>250</v>
      </c>
      <c r="H69" s="131">
        <v>1</v>
      </c>
      <c r="I69" s="131">
        <v>0.73399999999999999</v>
      </c>
      <c r="J69" s="131">
        <v>0.73399999999999999</v>
      </c>
      <c r="K69" s="138"/>
    </row>
    <row r="70" spans="1:22" x14ac:dyDescent="0.3">
      <c r="C70" s="193"/>
      <c r="D70" s="241"/>
      <c r="E70" s="242"/>
      <c r="F70" s="131" t="s">
        <v>243</v>
      </c>
      <c r="G70" s="49" t="s">
        <v>251</v>
      </c>
      <c r="H70" s="131">
        <v>4</v>
      </c>
      <c r="I70" s="131">
        <v>0.23799999999999999</v>
      </c>
      <c r="J70" s="131">
        <v>0.23799999999999999</v>
      </c>
      <c r="K70" s="138"/>
    </row>
    <row r="71" spans="1:22" x14ac:dyDescent="0.3">
      <c r="C71" s="193"/>
      <c r="D71" s="241"/>
      <c r="E71" s="242"/>
      <c r="F71" s="131" t="s">
        <v>244</v>
      </c>
      <c r="G71" s="49" t="s">
        <v>252</v>
      </c>
      <c r="H71" s="131">
        <v>4</v>
      </c>
      <c r="I71" s="131">
        <v>0.33500000000000002</v>
      </c>
      <c r="J71" s="131">
        <v>0.33500000000000002</v>
      </c>
      <c r="K71" s="138"/>
    </row>
    <row r="72" spans="1:22" x14ac:dyDescent="0.3">
      <c r="C72" s="193"/>
      <c r="D72" s="241"/>
      <c r="E72" s="242"/>
      <c r="F72" s="131" t="s">
        <v>245</v>
      </c>
      <c r="G72" s="49" t="s">
        <v>253</v>
      </c>
      <c r="H72" s="131">
        <v>4</v>
      </c>
      <c r="I72" s="131">
        <v>2.54</v>
      </c>
      <c r="J72" s="131">
        <v>2.54</v>
      </c>
      <c r="K72" s="138" t="s">
        <v>71</v>
      </c>
    </row>
    <row r="73" spans="1:22" x14ac:dyDescent="0.3">
      <c r="C73" s="193"/>
      <c r="D73" s="241"/>
      <c r="E73" s="242"/>
      <c r="F73" s="131" t="s">
        <v>246</v>
      </c>
      <c r="G73" s="94" t="s">
        <v>254</v>
      </c>
      <c r="H73" s="131">
        <v>2</v>
      </c>
      <c r="I73" s="131">
        <v>1.23</v>
      </c>
      <c r="J73" s="131">
        <v>1.23</v>
      </c>
      <c r="K73" s="138" t="s">
        <v>71</v>
      </c>
    </row>
    <row r="74" spans="1:22" x14ac:dyDescent="0.3">
      <c r="C74" s="193"/>
      <c r="D74" s="241"/>
      <c r="E74" s="242"/>
      <c r="F74" s="131" t="s">
        <v>247</v>
      </c>
      <c r="G74" s="94" t="s">
        <v>255</v>
      </c>
      <c r="H74" s="131">
        <v>2</v>
      </c>
      <c r="I74" s="131">
        <v>0.219</v>
      </c>
      <c r="J74" s="131">
        <v>0.219</v>
      </c>
      <c r="K74" s="138"/>
    </row>
    <row r="75" spans="1:22" ht="15" thickBot="1" x14ac:dyDescent="0.35">
      <c r="C75" s="194"/>
      <c r="D75" s="249"/>
      <c r="E75" s="250"/>
      <c r="F75" s="132"/>
      <c r="G75" s="41"/>
      <c r="H75" s="132" t="s">
        <v>110</v>
      </c>
      <c r="I75" s="132">
        <f>I69*H69+I70*H70+I71*H71+I72*H72+I73*H73+I74*H74+H67*I67+H68*I68</f>
        <v>18.872</v>
      </c>
      <c r="J75" s="132">
        <f>J69*H69+J70*H70+J71*H71+J72*H72+J73*H73+J74*H74+H67*J67+H68*J68</f>
        <v>18.872</v>
      </c>
      <c r="K75" s="140"/>
    </row>
    <row r="76" spans="1:22" x14ac:dyDescent="0.3">
      <c r="A76" s="139"/>
      <c r="B76" s="139"/>
      <c r="C76" s="192" t="s">
        <v>234</v>
      </c>
      <c r="D76" s="239"/>
      <c r="E76" s="240"/>
      <c r="F76" s="143" t="s">
        <v>240</v>
      </c>
      <c r="G76" s="45" t="s">
        <v>248</v>
      </c>
      <c r="H76" s="133">
        <v>2</v>
      </c>
      <c r="I76" s="133">
        <v>0.65900000000000003</v>
      </c>
      <c r="J76" s="133">
        <f>0.659</f>
        <v>0.65900000000000003</v>
      </c>
      <c r="K76" s="10"/>
      <c r="L76" s="139"/>
      <c r="M76" s="139"/>
      <c r="N76" s="97"/>
      <c r="O76" s="97"/>
      <c r="P76" s="97"/>
      <c r="Q76" s="97"/>
      <c r="R76" s="97"/>
      <c r="S76" s="97"/>
      <c r="T76" s="97"/>
      <c r="U76" s="97"/>
      <c r="V76" s="97"/>
    </row>
    <row r="77" spans="1:22" x14ac:dyDescent="0.3">
      <c r="A77" s="139"/>
      <c r="B77" s="139"/>
      <c r="C77" s="193"/>
      <c r="D77" s="241"/>
      <c r="E77" s="242"/>
      <c r="F77" s="131" t="s">
        <v>241</v>
      </c>
      <c r="G77" s="46" t="s">
        <v>249</v>
      </c>
      <c r="H77" s="131">
        <v>2</v>
      </c>
      <c r="I77" s="131">
        <v>7.5999999999999998E-2</v>
      </c>
      <c r="J77" s="131">
        <v>7.5999999999999998E-2</v>
      </c>
      <c r="K77" s="138"/>
      <c r="L77" s="139"/>
      <c r="M77" s="139"/>
      <c r="N77" s="97"/>
      <c r="O77" s="97"/>
      <c r="P77" s="97"/>
      <c r="Q77" s="97"/>
      <c r="R77" s="97"/>
      <c r="S77" s="97"/>
      <c r="T77" s="97"/>
      <c r="U77" s="97"/>
      <c r="V77" s="97"/>
    </row>
    <row r="78" spans="1:22" x14ac:dyDescent="0.3">
      <c r="A78" s="139"/>
      <c r="B78" s="139"/>
      <c r="C78" s="193"/>
      <c r="D78" s="241"/>
      <c r="E78" s="242"/>
      <c r="F78" s="131" t="s">
        <v>242</v>
      </c>
      <c r="G78" s="144" t="s">
        <v>250</v>
      </c>
      <c r="H78" s="131">
        <v>1</v>
      </c>
      <c r="I78" s="131">
        <v>0.73399999999999999</v>
      </c>
      <c r="J78" s="131">
        <v>0.73399999999999999</v>
      </c>
      <c r="K78" s="138"/>
      <c r="L78" s="139"/>
      <c r="M78" s="39"/>
      <c r="N78" s="39"/>
      <c r="O78" s="39"/>
      <c r="P78" s="39"/>
      <c r="Q78" s="139"/>
      <c r="R78" s="98"/>
      <c r="S78" s="98"/>
      <c r="T78" s="139"/>
      <c r="U78" s="142"/>
      <c r="V78" s="97"/>
    </row>
    <row r="79" spans="1:22" x14ac:dyDescent="0.3">
      <c r="A79" s="139"/>
      <c r="B79" s="139"/>
      <c r="C79" s="193"/>
      <c r="D79" s="241"/>
      <c r="E79" s="242"/>
      <c r="F79" s="131" t="s">
        <v>243</v>
      </c>
      <c r="G79" s="49" t="s">
        <v>251</v>
      </c>
      <c r="H79" s="131">
        <v>2</v>
      </c>
      <c r="I79" s="131">
        <v>0.23799999999999999</v>
      </c>
      <c r="J79" s="131">
        <v>0.23799999999999999</v>
      </c>
      <c r="K79" s="138"/>
      <c r="L79" s="139"/>
      <c r="M79" s="39"/>
      <c r="N79" s="39"/>
      <c r="O79" s="39"/>
      <c r="P79" s="39"/>
      <c r="Q79" s="139"/>
      <c r="R79" s="98"/>
      <c r="S79" s="98"/>
      <c r="T79" s="139"/>
      <c r="U79" s="142"/>
      <c r="V79" s="97"/>
    </row>
    <row r="80" spans="1:22" x14ac:dyDescent="0.3">
      <c r="A80" s="139"/>
      <c r="B80" s="39"/>
      <c r="C80" s="193"/>
      <c r="D80" s="241"/>
      <c r="E80" s="242"/>
      <c r="F80" s="131" t="s">
        <v>244</v>
      </c>
      <c r="G80" s="49" t="s">
        <v>252</v>
      </c>
      <c r="H80" s="131">
        <v>2</v>
      </c>
      <c r="I80" s="131">
        <v>0.33500000000000002</v>
      </c>
      <c r="J80" s="131">
        <v>0.33500000000000002</v>
      </c>
      <c r="K80" s="138"/>
      <c r="L80" s="39"/>
      <c r="M80" s="39"/>
      <c r="N80" s="39"/>
      <c r="O80" s="39"/>
      <c r="P80" s="39"/>
      <c r="Q80" s="139"/>
      <c r="R80" s="98"/>
      <c r="S80" s="98"/>
      <c r="T80" s="139"/>
      <c r="U80" s="142"/>
      <c r="V80" s="97"/>
    </row>
    <row r="81" spans="1:22" x14ac:dyDescent="0.3">
      <c r="A81" s="139"/>
      <c r="B81" s="139"/>
      <c r="C81" s="193"/>
      <c r="D81" s="241"/>
      <c r="E81" s="242"/>
      <c r="F81" s="131" t="s">
        <v>245</v>
      </c>
      <c r="G81" s="49" t="s">
        <v>253</v>
      </c>
      <c r="H81" s="131">
        <v>2</v>
      </c>
      <c r="I81" s="131">
        <v>2.54</v>
      </c>
      <c r="J81" s="131">
        <v>2.54</v>
      </c>
      <c r="K81" s="138" t="s">
        <v>71</v>
      </c>
      <c r="L81" s="139"/>
      <c r="M81" s="39"/>
      <c r="N81" s="39"/>
      <c r="O81" s="39"/>
      <c r="P81" s="39"/>
      <c r="Q81" s="139"/>
      <c r="R81" s="98"/>
      <c r="S81" s="98"/>
      <c r="T81" s="139"/>
      <c r="U81" s="142"/>
      <c r="V81" s="97"/>
    </row>
    <row r="82" spans="1:22" x14ac:dyDescent="0.3">
      <c r="A82" s="139"/>
      <c r="B82" s="139"/>
      <c r="C82" s="193"/>
      <c r="D82" s="241"/>
      <c r="E82" s="242"/>
      <c r="F82" s="131" t="s">
        <v>246</v>
      </c>
      <c r="G82" s="94" t="s">
        <v>254</v>
      </c>
      <c r="H82" s="131">
        <v>2</v>
      </c>
      <c r="I82" s="131">
        <v>1.23</v>
      </c>
      <c r="J82" s="131">
        <v>1.23</v>
      </c>
      <c r="K82" s="138" t="s">
        <v>71</v>
      </c>
      <c r="L82" s="139"/>
      <c r="M82" s="39"/>
      <c r="N82" s="39"/>
      <c r="O82" s="39"/>
      <c r="P82" s="39"/>
      <c r="Q82" s="139"/>
      <c r="R82" s="98"/>
      <c r="S82" s="98"/>
      <c r="T82" s="139"/>
      <c r="U82" s="142"/>
      <c r="V82" s="97"/>
    </row>
    <row r="83" spans="1:22" ht="15" thickBot="1" x14ac:dyDescent="0.35">
      <c r="A83" s="139"/>
      <c r="B83" s="39"/>
      <c r="C83" s="194"/>
      <c r="D83" s="249"/>
      <c r="E83" s="250"/>
      <c r="F83" s="132"/>
      <c r="G83" s="41"/>
      <c r="H83" s="132" t="s">
        <v>110</v>
      </c>
      <c r="I83" s="132">
        <f>I78*H78+I79*H79+I80*H80+I81*H81+I82*H82+H76*I76+H77*I77</f>
        <v>10.889999999999999</v>
      </c>
      <c r="J83" s="132">
        <f>J78*H78+J79*H79+J80*H80+J81*H81+J82*H82+H76*J76+H77*J77</f>
        <v>10.889999999999999</v>
      </c>
      <c r="K83" s="140"/>
      <c r="L83" s="39"/>
      <c r="M83" s="39"/>
      <c r="N83" s="39"/>
      <c r="O83" s="39"/>
      <c r="P83" s="39"/>
      <c r="Q83" s="139"/>
      <c r="R83" s="98"/>
      <c r="S83" s="98"/>
      <c r="T83" s="139"/>
      <c r="U83" s="142"/>
      <c r="V83" s="97"/>
    </row>
    <row r="84" spans="1:22" x14ac:dyDescent="0.3">
      <c r="A84" s="139"/>
      <c r="B84" s="139"/>
      <c r="C84" s="139"/>
      <c r="D84" s="139"/>
      <c r="E84" s="139"/>
      <c r="F84" s="139"/>
      <c r="G84" s="95"/>
      <c r="H84" s="139"/>
      <c r="I84" s="139"/>
      <c r="J84" s="139"/>
      <c r="K84" s="139"/>
      <c r="L84" s="139"/>
      <c r="M84" s="139"/>
      <c r="N84" s="97"/>
      <c r="O84" s="97"/>
      <c r="P84" s="97"/>
      <c r="Q84" s="97"/>
      <c r="R84" s="97"/>
      <c r="S84" s="97"/>
      <c r="T84" s="97"/>
      <c r="U84" s="97"/>
      <c r="V84" s="97"/>
    </row>
    <row r="85" spans="1:22" x14ac:dyDescent="0.3">
      <c r="A85" s="139"/>
      <c r="B85" s="139"/>
      <c r="C85" s="139"/>
      <c r="D85" s="139"/>
      <c r="E85" s="139"/>
      <c r="F85" s="139"/>
      <c r="G85" s="95"/>
      <c r="H85" s="139"/>
      <c r="I85" s="139"/>
      <c r="J85" s="139"/>
      <c r="K85" s="139"/>
      <c r="L85" s="139"/>
      <c r="M85" s="139"/>
      <c r="N85" s="97"/>
      <c r="O85" s="97"/>
      <c r="P85" s="97"/>
      <c r="Q85" s="97"/>
      <c r="R85" s="97"/>
      <c r="S85" s="97"/>
      <c r="T85" s="97"/>
      <c r="U85" s="97"/>
      <c r="V85" s="97"/>
    </row>
  </sheetData>
  <mergeCells count="21">
    <mergeCell ref="C65:K65"/>
    <mergeCell ref="C66:E66"/>
    <mergeCell ref="C67:E75"/>
    <mergeCell ref="C76:E83"/>
    <mergeCell ref="C48:E56"/>
    <mergeCell ref="F51:F52"/>
    <mergeCell ref="J51:K56"/>
    <mergeCell ref="F53:F56"/>
    <mergeCell ref="C57:E62"/>
    <mergeCell ref="C41:E47"/>
    <mergeCell ref="C13:E19"/>
    <mergeCell ref="C20:E26"/>
    <mergeCell ref="C27:E35"/>
    <mergeCell ref="C6:E12"/>
    <mergeCell ref="C4:K4"/>
    <mergeCell ref="C5:E5"/>
    <mergeCell ref="C39:K39"/>
    <mergeCell ref="C40:E40"/>
    <mergeCell ref="F32:F35"/>
    <mergeCell ref="F30:F31"/>
    <mergeCell ref="J30:K35"/>
  </mergeCells>
  <hyperlinks>
    <hyperlink ref="K42" r:id="rId1" display="On Newark" xr:uid="{C02062BD-B48C-4F37-8DC6-F5685FF8085B}"/>
    <hyperlink ref="K44" r:id="rId2" xr:uid="{1507D080-05EC-4A21-9FA1-932010EEFE3B}"/>
    <hyperlink ref="C27:E35" r:id="rId3" display="SB 175 2/0" xr:uid="{D74F8D46-1FF0-4F2D-8238-EFD9998159AE}"/>
    <hyperlink ref="C48:E56" r:id="rId4" display="SB 175 " xr:uid="{3152C940-83B2-4D64-9BA7-D74B0D15C4FD}"/>
  </hyperlinks>
  <pageMargins left="0.7" right="0.7" top="0.75" bottom="0.75" header="0.3" footer="0.3"/>
  <pageSetup paperSize="9" orientation="portrait" verticalDpi="30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HV Battery Connectors</vt:lpstr>
      <vt:lpstr>Motor Connectors</vt:lpstr>
      <vt:lpstr>Other Connectors</vt:lpstr>
      <vt:lpstr>Associated Parts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 Nitti</dc:creator>
  <cp:lastModifiedBy>Alessandro Nitti</cp:lastModifiedBy>
  <dcterms:created xsi:type="dcterms:W3CDTF">2015-06-05T18:17:20Z</dcterms:created>
  <dcterms:modified xsi:type="dcterms:W3CDTF">2021-07-15T15:25:20Z</dcterms:modified>
</cp:coreProperties>
</file>